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dokumenti\rezaobjavu\"/>
    </mc:Choice>
  </mc:AlternateContent>
  <bookViews>
    <workbookView xWindow="0" yWindow="0" windowWidth="21600" windowHeight="10550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E130" i="1" l="1"/>
  <c r="E119" i="1"/>
  <c r="E76" i="1"/>
  <c r="D130" i="1"/>
  <c r="D117" i="1"/>
  <c r="D245" i="1"/>
  <c r="E80" i="1"/>
  <c r="E16" i="1"/>
  <c r="G16" i="1" s="1"/>
  <c r="E435" i="1"/>
  <c r="E434" i="1" s="1"/>
  <c r="E429" i="1" s="1"/>
  <c r="E114" i="1"/>
  <c r="E335" i="1"/>
  <c r="G335" i="1" s="1"/>
  <c r="D335" i="1"/>
  <c r="D334" i="1"/>
  <c r="E121" i="1"/>
  <c r="D121" i="1"/>
  <c r="E150" i="1"/>
  <c r="D150" i="1"/>
  <c r="D149" i="1"/>
  <c r="E431" i="1"/>
  <c r="D431" i="1"/>
  <c r="D430" i="1"/>
  <c r="D87" i="1"/>
  <c r="D84" i="1"/>
  <c r="G84" i="1" s="1"/>
  <c r="E219" i="1"/>
  <c r="E155" i="1"/>
  <c r="D119" i="1"/>
  <c r="E117" i="1"/>
  <c r="G117" i="1" s="1"/>
  <c r="D107" i="1"/>
  <c r="E153" i="1"/>
  <c r="G153" i="1" s="1"/>
  <c r="D153" i="1"/>
  <c r="E156" i="1"/>
  <c r="D156" i="1"/>
  <c r="D155" i="1"/>
  <c r="D134" i="1"/>
  <c r="E128" i="1"/>
  <c r="D128" i="1"/>
  <c r="D127" i="1" s="1"/>
  <c r="D112" i="1"/>
  <c r="E102" i="1"/>
  <c r="D103" i="1"/>
  <c r="D102" i="1"/>
  <c r="E103" i="1"/>
  <c r="D99" i="1"/>
  <c r="G279" i="1"/>
  <c r="G228" i="1"/>
  <c r="G201" i="1"/>
  <c r="E243" i="1"/>
  <c r="D243" i="1"/>
  <c r="D219" i="1"/>
  <c r="E194" i="1"/>
  <c r="D194" i="1"/>
  <c r="D48" i="1"/>
  <c r="E118" i="1"/>
  <c r="E112" i="1"/>
  <c r="G277" i="1"/>
  <c r="E208" i="1"/>
  <c r="G216" i="1"/>
  <c r="E48" i="1"/>
  <c r="G55" i="1"/>
  <c r="G54" i="1"/>
  <c r="G53" i="1"/>
  <c r="E42" i="1"/>
  <c r="E56" i="1"/>
  <c r="G56" i="1" s="1"/>
  <c r="E67" i="1"/>
  <c r="E84" i="1"/>
  <c r="E301" i="1"/>
  <c r="H301" i="1"/>
  <c r="D301" i="1"/>
  <c r="D300" i="1"/>
  <c r="D299" i="1" s="1"/>
  <c r="D109" i="1"/>
  <c r="D111" i="1"/>
  <c r="D114" i="1"/>
  <c r="G114" i="1"/>
  <c r="D116" i="1"/>
  <c r="D118" i="1"/>
  <c r="G118" i="1" s="1"/>
  <c r="D122" i="1"/>
  <c r="D120" i="1"/>
  <c r="D132" i="1"/>
  <c r="D136" i="1"/>
  <c r="E107" i="1"/>
  <c r="E108" i="1"/>
  <c r="G108" i="1"/>
  <c r="E109" i="1"/>
  <c r="E111" i="1"/>
  <c r="E116" i="1"/>
  <c r="G116" i="1" s="1"/>
  <c r="E132" i="1"/>
  <c r="E133" i="1"/>
  <c r="E134" i="1"/>
  <c r="G134" i="1" s="1"/>
  <c r="E136" i="1"/>
  <c r="E127" i="1"/>
  <c r="E379" i="1"/>
  <c r="E378" i="1"/>
  <c r="E377" i="1" s="1"/>
  <c r="E375" i="1" s="1"/>
  <c r="E364" i="1"/>
  <c r="E392" i="1"/>
  <c r="E391" i="1"/>
  <c r="E412" i="1"/>
  <c r="E411" i="1" s="1"/>
  <c r="E422" i="1"/>
  <c r="E421" i="1" s="1"/>
  <c r="E185" i="1"/>
  <c r="E145" i="1"/>
  <c r="D265" i="1"/>
  <c r="D364" i="1"/>
  <c r="D363" i="1" s="1"/>
  <c r="D361" i="1" s="1"/>
  <c r="D379" i="1"/>
  <c r="D378" i="1" s="1"/>
  <c r="G378" i="1" s="1"/>
  <c r="D377" i="1"/>
  <c r="D375" i="1" s="1"/>
  <c r="G375" i="1" s="1"/>
  <c r="D412" i="1"/>
  <c r="D411" i="1" s="1"/>
  <c r="D435" i="1"/>
  <c r="G435" i="1" s="1"/>
  <c r="E300" i="1"/>
  <c r="E299" i="1" s="1"/>
  <c r="E291" i="1" s="1"/>
  <c r="D101" i="1"/>
  <c r="G101" i="1" s="1"/>
  <c r="E321" i="1"/>
  <c r="E320" i="1" s="1"/>
  <c r="E326" i="1"/>
  <c r="H326" i="1"/>
  <c r="E328" i="1"/>
  <c r="D326" i="1"/>
  <c r="D56" i="1"/>
  <c r="D67" i="1"/>
  <c r="D41" i="1" s="1"/>
  <c r="D14" i="1" s="1"/>
  <c r="D42" i="1"/>
  <c r="D80" i="1"/>
  <c r="G80" i="1" s="1"/>
  <c r="G343" i="1"/>
  <c r="D124" i="1"/>
  <c r="D123" i="1" s="1"/>
  <c r="D185" i="1"/>
  <c r="D184" i="1"/>
  <c r="D392" i="1"/>
  <c r="D422" i="1"/>
  <c r="D421" i="1"/>
  <c r="D420" i="1" s="1"/>
  <c r="D418" i="1" s="1"/>
  <c r="G418" i="1" s="1"/>
  <c r="E124" i="1"/>
  <c r="E265" i="1"/>
  <c r="G265" i="1"/>
  <c r="E120" i="1"/>
  <c r="G120" i="1" s="1"/>
  <c r="G227" i="1"/>
  <c r="G65" i="1"/>
  <c r="D287" i="1"/>
  <c r="E101" i="1"/>
  <c r="G64" i="1"/>
  <c r="E287" i="1"/>
  <c r="G287" i="1" s="1"/>
  <c r="G79" i="1"/>
  <c r="G349" i="1"/>
  <c r="G254" i="1"/>
  <c r="F67" i="1"/>
  <c r="H67" i="1" s="1"/>
  <c r="G74" i="1"/>
  <c r="F56" i="1"/>
  <c r="F435" i="1"/>
  <c r="F136" i="1"/>
  <c r="F134" i="1"/>
  <c r="H134" i="1" s="1"/>
  <c r="F133" i="1"/>
  <c r="D133" i="1"/>
  <c r="F132" i="1"/>
  <c r="F130" i="1"/>
  <c r="F124" i="1"/>
  <c r="F122" i="1"/>
  <c r="E122" i="1"/>
  <c r="F121" i="1"/>
  <c r="F120" i="1"/>
  <c r="H120" i="1"/>
  <c r="F119" i="1"/>
  <c r="F115" i="1" s="1"/>
  <c r="F118" i="1"/>
  <c r="F117" i="1"/>
  <c r="F116" i="1"/>
  <c r="F114" i="1"/>
  <c r="F110" i="1" s="1"/>
  <c r="F287" i="1"/>
  <c r="F111" i="1"/>
  <c r="H111" i="1" s="1"/>
  <c r="F109" i="1"/>
  <c r="F108" i="1"/>
  <c r="H108" i="1" s="1"/>
  <c r="F107" i="1"/>
  <c r="H107" i="1"/>
  <c r="F103" i="1"/>
  <c r="F101" i="1"/>
  <c r="H101" i="1" s="1"/>
  <c r="F197" i="1"/>
  <c r="F194" i="1"/>
  <c r="F260" i="1"/>
  <c r="F403" i="1"/>
  <c r="F402" i="1" s="1"/>
  <c r="F431" i="1"/>
  <c r="H431" i="1" s="1"/>
  <c r="F430" i="1"/>
  <c r="F429" i="1" s="1"/>
  <c r="F427" i="1" s="1"/>
  <c r="E403" i="1"/>
  <c r="E402" i="1"/>
  <c r="D403" i="1"/>
  <c r="D402" i="1"/>
  <c r="F185" i="1"/>
  <c r="F184" i="1"/>
  <c r="F183" i="1" s="1"/>
  <c r="F265" i="1"/>
  <c r="F364" i="1"/>
  <c r="F379" i="1"/>
  <c r="F378" i="1"/>
  <c r="F377" i="1"/>
  <c r="F392" i="1"/>
  <c r="F391" i="1"/>
  <c r="F390" i="1"/>
  <c r="F412" i="1"/>
  <c r="F422" i="1"/>
  <c r="F421" i="1" s="1"/>
  <c r="F270" i="1"/>
  <c r="E270" i="1"/>
  <c r="D270" i="1"/>
  <c r="G270" i="1"/>
  <c r="F357" i="1"/>
  <c r="F161" i="1" s="1"/>
  <c r="F160" i="1" s="1"/>
  <c r="F159" i="1"/>
  <c r="F157" i="1"/>
  <c r="E157" i="1"/>
  <c r="H157" i="1"/>
  <c r="D157" i="1"/>
  <c r="G157" i="1" s="1"/>
  <c r="F156" i="1"/>
  <c r="F154" i="1"/>
  <c r="F153" i="1"/>
  <c r="F335" i="1"/>
  <c r="F334" i="1" s="1"/>
  <c r="F333" i="1"/>
  <c r="F282" i="1" s="1"/>
  <c r="F365" i="1"/>
  <c r="F356" i="1"/>
  <c r="F355" i="1"/>
  <c r="F326" i="1"/>
  <c r="F321" i="1"/>
  <c r="F301" i="1"/>
  <c r="F300" i="1"/>
  <c r="F299" i="1" s="1"/>
  <c r="F289" i="1"/>
  <c r="F273" i="1"/>
  <c r="F272" i="1"/>
  <c r="F245" i="1"/>
  <c r="F219" i="1"/>
  <c r="H219" i="1" s="1"/>
  <c r="F208" i="1"/>
  <c r="H208" i="1" s="1"/>
  <c r="D208" i="1"/>
  <c r="F204" i="1"/>
  <c r="F203" i="1" s="1"/>
  <c r="F199" i="1"/>
  <c r="D154" i="1"/>
  <c r="E154" i="1"/>
  <c r="G154" i="1" s="1"/>
  <c r="F123" i="1"/>
  <c r="F87" i="1"/>
  <c r="F84" i="1"/>
  <c r="H84" i="1"/>
  <c r="F80" i="1"/>
  <c r="F48" i="1"/>
  <c r="F42" i="1"/>
  <c r="E365" i="1"/>
  <c r="E357" i="1"/>
  <c r="H357" i="1"/>
  <c r="E289" i="1"/>
  <c r="E286" i="1"/>
  <c r="E285" i="1" s="1"/>
  <c r="E273" i="1"/>
  <c r="E260" i="1"/>
  <c r="E259" i="1" s="1"/>
  <c r="H259" i="1" s="1"/>
  <c r="E245" i="1"/>
  <c r="H245" i="1" s="1"/>
  <c r="E204" i="1"/>
  <c r="H204" i="1" s="1"/>
  <c r="E199" i="1"/>
  <c r="G199" i="1" s="1"/>
  <c r="E197" i="1"/>
  <c r="E100" i="1"/>
  <c r="E176" i="1"/>
  <c r="E174" i="1"/>
  <c r="H174" i="1"/>
  <c r="E125" i="1"/>
  <c r="G87" i="1"/>
  <c r="D365" i="1"/>
  <c r="G365" i="1"/>
  <c r="D357" i="1"/>
  <c r="D356" i="1"/>
  <c r="D321" i="1"/>
  <c r="D320" i="1"/>
  <c r="D289" i="1"/>
  <c r="D273" i="1"/>
  <c r="D272" i="1" s="1"/>
  <c r="D260" i="1"/>
  <c r="D259" i="1" s="1"/>
  <c r="D204" i="1"/>
  <c r="D199" i="1"/>
  <c r="D197" i="1"/>
  <c r="D176" i="1"/>
  <c r="D160" i="1"/>
  <c r="D159" i="1" s="1"/>
  <c r="D22" i="1"/>
  <c r="D125" i="1"/>
  <c r="H436" i="1"/>
  <c r="G436" i="1"/>
  <c r="H405" i="1"/>
  <c r="G405" i="1"/>
  <c r="G366" i="1"/>
  <c r="H325" i="1"/>
  <c r="G325" i="1"/>
  <c r="H322" i="1"/>
  <c r="G322" i="1"/>
  <c r="H314" i="1"/>
  <c r="G314" i="1"/>
  <c r="H271" i="1"/>
  <c r="G271" i="1"/>
  <c r="H262" i="1"/>
  <c r="G262" i="1"/>
  <c r="H261" i="1"/>
  <c r="G261" i="1"/>
  <c r="H256" i="1"/>
  <c r="G256" i="1"/>
  <c r="H255" i="1"/>
  <c r="G255" i="1"/>
  <c r="H253" i="1"/>
  <c r="G253" i="1"/>
  <c r="H252" i="1"/>
  <c r="G252" i="1"/>
  <c r="H251" i="1"/>
  <c r="G251" i="1"/>
  <c r="H86" i="1"/>
  <c r="G86" i="1"/>
  <c r="H62" i="1"/>
  <c r="G62" i="1"/>
  <c r="F17" i="1"/>
  <c r="H17" i="1" s="1"/>
  <c r="E17" i="1"/>
  <c r="D17" i="1"/>
  <c r="H377" i="1"/>
  <c r="F18" i="1"/>
  <c r="E18" i="1"/>
  <c r="D18" i="1"/>
  <c r="H234" i="1"/>
  <c r="G234" i="1"/>
  <c r="H233" i="1"/>
  <c r="G233" i="1"/>
  <c r="H232" i="1"/>
  <c r="G232" i="1"/>
  <c r="H231" i="1"/>
  <c r="H230" i="1"/>
  <c r="G231" i="1"/>
  <c r="G230" i="1"/>
  <c r="H229" i="1"/>
  <c r="G229" i="1"/>
  <c r="H226" i="1"/>
  <c r="G226" i="1"/>
  <c r="H215" i="1"/>
  <c r="G215" i="1"/>
  <c r="H206" i="1"/>
  <c r="G206" i="1"/>
  <c r="H70" i="1"/>
  <c r="G70" i="1"/>
  <c r="H59" i="1"/>
  <c r="G59" i="1"/>
  <c r="H51" i="1"/>
  <c r="G51" i="1"/>
  <c r="H433" i="1"/>
  <c r="G433" i="1"/>
  <c r="H425" i="1"/>
  <c r="G425" i="1"/>
  <c r="H423" i="1"/>
  <c r="G423" i="1"/>
  <c r="H416" i="1"/>
  <c r="G416" i="1"/>
  <c r="G412" i="1"/>
  <c r="H407" i="1"/>
  <c r="G407" i="1"/>
  <c r="H406" i="1"/>
  <c r="G406" i="1"/>
  <c r="H404" i="1"/>
  <c r="G404" i="1"/>
  <c r="H397" i="1"/>
  <c r="G397" i="1"/>
  <c r="H396" i="1"/>
  <c r="G396" i="1"/>
  <c r="H395" i="1"/>
  <c r="G395" i="1"/>
  <c r="H394" i="1"/>
  <c r="G394" i="1"/>
  <c r="H393" i="1"/>
  <c r="G393" i="1"/>
  <c r="H387" i="1"/>
  <c r="G387" i="1"/>
  <c r="H386" i="1"/>
  <c r="G386" i="1"/>
  <c r="H385" i="1"/>
  <c r="G385" i="1"/>
  <c r="H384" i="1"/>
  <c r="G384" i="1"/>
  <c r="H383" i="1"/>
  <c r="G383" i="1"/>
  <c r="H381" i="1"/>
  <c r="G381" i="1"/>
  <c r="H380" i="1"/>
  <c r="G380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6" i="1"/>
  <c r="H358" i="1"/>
  <c r="G358" i="1"/>
  <c r="H354" i="1"/>
  <c r="G354" i="1"/>
  <c r="H353" i="1"/>
  <c r="G353" i="1"/>
  <c r="H352" i="1"/>
  <c r="G352" i="1"/>
  <c r="H351" i="1"/>
  <c r="G351" i="1"/>
  <c r="H350" i="1"/>
  <c r="G350" i="1"/>
  <c r="H348" i="1"/>
  <c r="G348" i="1"/>
  <c r="H347" i="1"/>
  <c r="G347" i="1"/>
  <c r="H346" i="1"/>
  <c r="G346" i="1"/>
  <c r="H345" i="1"/>
  <c r="G345" i="1"/>
  <c r="H344" i="1"/>
  <c r="G344" i="1"/>
  <c r="H342" i="1"/>
  <c r="G342" i="1"/>
  <c r="H341" i="1"/>
  <c r="G341" i="1"/>
  <c r="H339" i="1"/>
  <c r="G339" i="1"/>
  <c r="H338" i="1"/>
  <c r="G338" i="1"/>
  <c r="H329" i="1"/>
  <c r="G329" i="1"/>
  <c r="H316" i="1"/>
  <c r="G316" i="1"/>
  <c r="H309" i="1"/>
  <c r="G309" i="1"/>
  <c r="H308" i="1"/>
  <c r="G308" i="1"/>
  <c r="H296" i="1"/>
  <c r="G296" i="1"/>
  <c r="H295" i="1"/>
  <c r="G295" i="1"/>
  <c r="H294" i="1"/>
  <c r="G294" i="1"/>
  <c r="H293" i="1"/>
  <c r="G293" i="1"/>
  <c r="H290" i="1"/>
  <c r="G290" i="1"/>
  <c r="H288" i="1"/>
  <c r="G288" i="1"/>
  <c r="H280" i="1"/>
  <c r="G280" i="1"/>
  <c r="H278" i="1"/>
  <c r="G278" i="1"/>
  <c r="H276" i="1"/>
  <c r="G276" i="1"/>
  <c r="H274" i="1"/>
  <c r="G274" i="1"/>
  <c r="H266" i="1"/>
  <c r="G266" i="1"/>
  <c r="H263" i="1"/>
  <c r="G263" i="1"/>
  <c r="H260" i="1"/>
  <c r="H258" i="1"/>
  <c r="G258" i="1"/>
  <c r="H250" i="1"/>
  <c r="G250" i="1"/>
  <c r="H248" i="1"/>
  <c r="G248" i="1"/>
  <c r="H242" i="1"/>
  <c r="G242" i="1"/>
  <c r="H241" i="1"/>
  <c r="G241" i="1"/>
  <c r="H240" i="1"/>
  <c r="G240" i="1"/>
  <c r="H236" i="1"/>
  <c r="G236" i="1"/>
  <c r="H235" i="1"/>
  <c r="G235" i="1"/>
  <c r="H224" i="1"/>
  <c r="G224" i="1"/>
  <c r="H223" i="1"/>
  <c r="G223" i="1"/>
  <c r="H222" i="1"/>
  <c r="G222" i="1"/>
  <c r="H221" i="1"/>
  <c r="G221" i="1"/>
  <c r="H220" i="1"/>
  <c r="G220" i="1"/>
  <c r="H218" i="1"/>
  <c r="G218" i="1"/>
  <c r="H217" i="1"/>
  <c r="G217" i="1"/>
  <c r="H214" i="1"/>
  <c r="G214" i="1"/>
  <c r="H213" i="1"/>
  <c r="G213" i="1"/>
  <c r="H212" i="1"/>
  <c r="G212" i="1"/>
  <c r="H211" i="1"/>
  <c r="G211" i="1"/>
  <c r="H209" i="1"/>
  <c r="G209" i="1"/>
  <c r="H207" i="1"/>
  <c r="G207" i="1"/>
  <c r="H205" i="1"/>
  <c r="G205" i="1"/>
  <c r="G204" i="1"/>
  <c r="H202" i="1"/>
  <c r="G202" i="1"/>
  <c r="H200" i="1"/>
  <c r="G200" i="1"/>
  <c r="H198" i="1"/>
  <c r="G198" i="1"/>
  <c r="H196" i="1"/>
  <c r="G196" i="1"/>
  <c r="H187" i="1"/>
  <c r="G187" i="1"/>
  <c r="H186" i="1"/>
  <c r="G186" i="1"/>
  <c r="G185" i="1"/>
  <c r="H180" i="1"/>
  <c r="G180" i="1"/>
  <c r="H179" i="1"/>
  <c r="G179" i="1"/>
  <c r="H178" i="1"/>
  <c r="G178" i="1"/>
  <c r="H177" i="1"/>
  <c r="G177" i="1"/>
  <c r="H158" i="1"/>
  <c r="G158" i="1"/>
  <c r="H153" i="1"/>
  <c r="H147" i="1"/>
  <c r="G147" i="1"/>
  <c r="H135" i="1"/>
  <c r="G135" i="1"/>
  <c r="H131" i="1"/>
  <c r="G131" i="1"/>
  <c r="H126" i="1"/>
  <c r="G126" i="1"/>
  <c r="H88" i="1"/>
  <c r="G88" i="1"/>
  <c r="H87" i="1"/>
  <c r="H83" i="1"/>
  <c r="G83" i="1"/>
  <c r="H82" i="1"/>
  <c r="G82" i="1"/>
  <c r="H81" i="1"/>
  <c r="G81" i="1"/>
  <c r="H75" i="1"/>
  <c r="G75" i="1"/>
  <c r="H73" i="1"/>
  <c r="G73" i="1"/>
  <c r="H72" i="1"/>
  <c r="G72" i="1"/>
  <c r="H71" i="1"/>
  <c r="G71" i="1"/>
  <c r="H69" i="1"/>
  <c r="G69" i="1"/>
  <c r="H66" i="1"/>
  <c r="G66" i="1"/>
  <c r="H63" i="1"/>
  <c r="G63" i="1"/>
  <c r="H61" i="1"/>
  <c r="G61" i="1"/>
  <c r="H58" i="1"/>
  <c r="G58" i="1"/>
  <c r="H52" i="1"/>
  <c r="G52" i="1"/>
  <c r="H50" i="1"/>
  <c r="G50" i="1"/>
  <c r="H48" i="1"/>
  <c r="H47" i="1"/>
  <c r="G47" i="1"/>
  <c r="H46" i="1"/>
  <c r="G46" i="1"/>
  <c r="H45" i="1"/>
  <c r="G45" i="1"/>
  <c r="H43" i="1"/>
  <c r="G43" i="1"/>
  <c r="D16" i="1"/>
  <c r="H124" i="1"/>
  <c r="G326" i="1"/>
  <c r="H121" i="1"/>
  <c r="D152" i="1"/>
  <c r="G133" i="1"/>
  <c r="H176" i="1"/>
  <c r="D269" i="1"/>
  <c r="F100" i="1"/>
  <c r="D391" i="1"/>
  <c r="D390" i="1"/>
  <c r="D389" i="1" s="1"/>
  <c r="G392" i="1"/>
  <c r="F152" i="1"/>
  <c r="F112" i="1"/>
  <c r="H112" i="1"/>
  <c r="H287" i="1"/>
  <c r="F434" i="1"/>
  <c r="D434" i="1"/>
  <c r="H365" i="1"/>
  <c r="E149" i="1"/>
  <c r="G149" i="1" s="1"/>
  <c r="G150" i="1"/>
  <c r="E334" i="1"/>
  <c r="E333" i="1"/>
  <c r="E331" i="1" s="1"/>
  <c r="F151" i="1"/>
  <c r="D140" i="1"/>
  <c r="D137" i="1" s="1"/>
  <c r="E173" i="1"/>
  <c r="H392" i="1"/>
  <c r="G379" i="1"/>
  <c r="H379" i="1"/>
  <c r="E152" i="1"/>
  <c r="G289" i="1"/>
  <c r="H118" i="1"/>
  <c r="H100" i="1"/>
  <c r="H197" i="1"/>
  <c r="H152" i="1"/>
  <c r="G431" i="1"/>
  <c r="F389" i="1"/>
  <c r="G152" i="1"/>
  <c r="D174" i="1"/>
  <c r="G176" i="1"/>
  <c r="H321" i="1"/>
  <c r="F320" i="1"/>
  <c r="F319" i="1" s="1"/>
  <c r="F318" i="1" s="1"/>
  <c r="F140" i="1"/>
  <c r="F259" i="1"/>
  <c r="E123" i="1"/>
  <c r="G124" i="1"/>
  <c r="E184" i="1"/>
  <c r="E183" i="1" s="1"/>
  <c r="H185" i="1"/>
  <c r="H335" i="1"/>
  <c r="F16" i="1"/>
  <c r="F99" i="1"/>
  <c r="F286" i="1"/>
  <c r="H136" i="1"/>
  <c r="G109" i="1"/>
  <c r="G48" i="1"/>
  <c r="G103" i="1"/>
  <c r="H103" i="1"/>
  <c r="E430" i="1"/>
  <c r="H430" i="1"/>
  <c r="D286" i="1"/>
  <c r="F375" i="1"/>
  <c r="H378" i="1"/>
  <c r="E106" i="1"/>
  <c r="D355" i="1"/>
  <c r="D151" i="1"/>
  <c r="H109" i="1"/>
  <c r="D319" i="1"/>
  <c r="D285" i="1"/>
  <c r="D268" i="1"/>
  <c r="D110" i="1"/>
  <c r="D173" i="1"/>
  <c r="G173" i="1"/>
  <c r="F285" i="1"/>
  <c r="F137" i="1"/>
  <c r="D318" i="1"/>
  <c r="G42" i="1"/>
  <c r="H42" i="1"/>
  <c r="G76" i="1"/>
  <c r="G219" i="1"/>
  <c r="G174" i="1"/>
  <c r="G403" i="1"/>
  <c r="H403" i="1"/>
  <c r="E401" i="1"/>
  <c r="E142" i="1"/>
  <c r="H435" i="1"/>
  <c r="E420" i="1"/>
  <c r="E418" i="1" s="1"/>
  <c r="G422" i="1"/>
  <c r="E161" i="1"/>
  <c r="G357" i="1"/>
  <c r="E356" i="1"/>
  <c r="H334" i="1"/>
  <c r="F22" i="1"/>
  <c r="H132" i="1"/>
  <c r="F264" i="1"/>
  <c r="E264" i="1"/>
  <c r="H264" i="1" s="1"/>
  <c r="F106" i="1"/>
  <c r="G320" i="1"/>
  <c r="H320" i="1"/>
  <c r="G321" i="1"/>
  <c r="D291" i="1"/>
  <c r="F173" i="1"/>
  <c r="H173" i="1" s="1"/>
  <c r="H184" i="1"/>
  <c r="G110" i="1"/>
  <c r="G119" i="1"/>
  <c r="G291" i="1"/>
  <c r="H117" i="1"/>
  <c r="G299" i="1"/>
  <c r="G300" i="1"/>
  <c r="H300" i="1"/>
  <c r="G301" i="1"/>
  <c r="H289" i="1"/>
  <c r="G285" i="1"/>
  <c r="H285" i="1"/>
  <c r="H286" i="1"/>
  <c r="G286" i="1"/>
  <c r="E151" i="1"/>
  <c r="G151" i="1"/>
  <c r="E148" i="1"/>
  <c r="H265" i="1"/>
  <c r="G260" i="1"/>
  <c r="E140" i="1"/>
  <c r="E137" i="1"/>
  <c r="G137" i="1" s="1"/>
  <c r="H137" i="1"/>
  <c r="G259" i="1"/>
  <c r="E129" i="1"/>
  <c r="G132" i="1"/>
  <c r="G245" i="1"/>
  <c r="E203" i="1"/>
  <c r="H130" i="1"/>
  <c r="E115" i="1"/>
  <c r="H116" i="1"/>
  <c r="G111" i="1"/>
  <c r="G17" i="1"/>
  <c r="H16" i="1"/>
  <c r="H80" i="1"/>
  <c r="E141" i="1"/>
  <c r="H375" i="1"/>
  <c r="E355" i="1"/>
  <c r="H356" i="1"/>
  <c r="G356" i="1"/>
  <c r="G161" i="1"/>
  <c r="E160" i="1"/>
  <c r="H161" i="1"/>
  <c r="H151" i="1"/>
  <c r="E21" i="1"/>
  <c r="H140" i="1"/>
  <c r="H115" i="1"/>
  <c r="E159" i="1"/>
  <c r="G159" i="1" s="1"/>
  <c r="H160" i="1"/>
  <c r="G160" i="1"/>
  <c r="H355" i="1"/>
  <c r="G355" i="1"/>
  <c r="E22" i="1"/>
  <c r="G22" i="1" s="1"/>
  <c r="G129" i="1" l="1"/>
  <c r="F420" i="1"/>
  <c r="H421" i="1"/>
  <c r="F38" i="1"/>
  <c r="H56" i="1"/>
  <c r="E390" i="1"/>
  <c r="G391" i="1"/>
  <c r="D98" i="1"/>
  <c r="G130" i="1"/>
  <c r="D129" i="1"/>
  <c r="E272" i="1"/>
  <c r="H273" i="1"/>
  <c r="G273" i="1"/>
  <c r="G121" i="1"/>
  <c r="D115" i="1"/>
  <c r="G115" i="1" s="1"/>
  <c r="G140" i="1"/>
  <c r="G377" i="1"/>
  <c r="H429" i="1"/>
  <c r="G125" i="1"/>
  <c r="H125" i="1"/>
  <c r="H203" i="1"/>
  <c r="F291" i="1"/>
  <c r="H291" i="1" s="1"/>
  <c r="H299" i="1"/>
  <c r="F411" i="1"/>
  <c r="H412" i="1"/>
  <c r="F129" i="1"/>
  <c r="D25" i="1"/>
  <c r="G112" i="1"/>
  <c r="E110" i="1"/>
  <c r="E99" i="1"/>
  <c r="H194" i="1"/>
  <c r="G194" i="1"/>
  <c r="E193" i="1"/>
  <c r="H119" i="1"/>
  <c r="D148" i="1"/>
  <c r="H114" i="1"/>
  <c r="G183" i="1"/>
  <c r="D193" i="1"/>
  <c r="D100" i="1"/>
  <c r="G100" i="1" s="1"/>
  <c r="D401" i="1"/>
  <c r="D142" i="1"/>
  <c r="D141" i="1" s="1"/>
  <c r="G141" i="1" s="1"/>
  <c r="G402" i="1"/>
  <c r="H22" i="1"/>
  <c r="H159" i="1"/>
  <c r="F104" i="1"/>
  <c r="H106" i="1"/>
  <c r="G142" i="1"/>
  <c r="G197" i="1"/>
  <c r="F41" i="1"/>
  <c r="G208" i="1"/>
  <c r="D203" i="1"/>
  <c r="G203" i="1" s="1"/>
  <c r="H183" i="1"/>
  <c r="F401" i="1"/>
  <c r="H402" i="1"/>
  <c r="F142" i="1"/>
  <c r="G122" i="1"/>
  <c r="H122" i="1"/>
  <c r="G421" i="1"/>
  <c r="E363" i="1"/>
  <c r="G364" i="1"/>
  <c r="G136" i="1"/>
  <c r="D106" i="1"/>
  <c r="G107" i="1"/>
  <c r="D429" i="1"/>
  <c r="D427" i="1" s="1"/>
  <c r="G430" i="1"/>
  <c r="D333" i="1"/>
  <c r="D331" i="1" s="1"/>
  <c r="G331" i="1" s="1"/>
  <c r="G334" i="1"/>
  <c r="H99" i="1"/>
  <c r="F193" i="1"/>
  <c r="H199" i="1"/>
  <c r="F331" i="1"/>
  <c r="H331" i="1" s="1"/>
  <c r="H333" i="1"/>
  <c r="F363" i="1"/>
  <c r="H364" i="1"/>
  <c r="E269" i="1"/>
  <c r="G420" i="1"/>
  <c r="H422" i="1"/>
  <c r="F98" i="1"/>
  <c r="D38" i="1"/>
  <c r="D360" i="1"/>
  <c r="G18" i="1"/>
  <c r="H18" i="1"/>
  <c r="H154" i="1"/>
  <c r="F269" i="1"/>
  <c r="H270" i="1"/>
  <c r="F150" i="1"/>
  <c r="H391" i="1"/>
  <c r="D183" i="1"/>
  <c r="G184" i="1"/>
  <c r="E318" i="1"/>
  <c r="E319" i="1"/>
  <c r="D410" i="1"/>
  <c r="D409" i="1"/>
  <c r="D264" i="1"/>
  <c r="G264" i="1" s="1"/>
  <c r="D146" i="1"/>
  <c r="D143" i="1" s="1"/>
  <c r="E410" i="1"/>
  <c r="G410" i="1" s="1"/>
  <c r="G411" i="1"/>
  <c r="E409" i="1"/>
  <c r="E41" i="1"/>
  <c r="G67" i="1"/>
  <c r="H156" i="1"/>
  <c r="G156" i="1"/>
  <c r="G429" i="1"/>
  <c r="E427" i="1"/>
  <c r="G427" i="1" s="1"/>
  <c r="H98" i="1" l="1"/>
  <c r="H363" i="1"/>
  <c r="F361" i="1"/>
  <c r="F360" i="1"/>
  <c r="D282" i="1"/>
  <c r="H269" i="1"/>
  <c r="F268" i="1"/>
  <c r="H401" i="1"/>
  <c r="F14" i="1"/>
  <c r="H41" i="1"/>
  <c r="H104" i="1"/>
  <c r="D21" i="1"/>
  <c r="G21" i="1" s="1"/>
  <c r="G148" i="1"/>
  <c r="H272" i="1"/>
  <c r="G272" i="1"/>
  <c r="H193" i="1"/>
  <c r="F192" i="1"/>
  <c r="G41" i="1"/>
  <c r="E38" i="1"/>
  <c r="G38" i="1" s="1"/>
  <c r="E14" i="1"/>
  <c r="G319" i="1"/>
  <c r="E282" i="1"/>
  <c r="H319" i="1"/>
  <c r="G269" i="1"/>
  <c r="E268" i="1"/>
  <c r="G268" i="1" s="1"/>
  <c r="G333" i="1"/>
  <c r="D192" i="1"/>
  <c r="D189" i="1" s="1"/>
  <c r="D171" i="1" s="1"/>
  <c r="G99" i="1"/>
  <c r="E98" i="1"/>
  <c r="H133" i="1"/>
  <c r="H129" i="1"/>
  <c r="E389" i="1"/>
  <c r="G390" i="1"/>
  <c r="H390" i="1"/>
  <c r="F418" i="1"/>
  <c r="H418" i="1" s="1"/>
  <c r="H420" i="1"/>
  <c r="G318" i="1"/>
  <c r="H318" i="1"/>
  <c r="G106" i="1"/>
  <c r="D104" i="1"/>
  <c r="E361" i="1"/>
  <c r="E360" i="1"/>
  <c r="G363" i="1"/>
  <c r="F141" i="1"/>
  <c r="H141" i="1" s="1"/>
  <c r="H142" i="1"/>
  <c r="E192" i="1"/>
  <c r="G193" i="1"/>
  <c r="H110" i="1"/>
  <c r="E104" i="1"/>
  <c r="G104" i="1" s="1"/>
  <c r="H427" i="1"/>
  <c r="E399" i="1"/>
  <c r="G399" i="1" s="1"/>
  <c r="G409" i="1"/>
  <c r="F149" i="1"/>
  <c r="H150" i="1"/>
  <c r="D399" i="1"/>
  <c r="G401" i="1"/>
  <c r="H411" i="1"/>
  <c r="F410" i="1"/>
  <c r="D97" i="1"/>
  <c r="D95" i="1" l="1"/>
  <c r="D20" i="1"/>
  <c r="D26" i="1" s="1"/>
  <c r="D27" i="1" s="1"/>
  <c r="F409" i="1"/>
  <c r="H410" i="1"/>
  <c r="G192" i="1"/>
  <c r="E189" i="1"/>
  <c r="F146" i="1"/>
  <c r="H360" i="1"/>
  <c r="H149" i="1"/>
  <c r="F148" i="1"/>
  <c r="G98" i="1"/>
  <c r="F189" i="1"/>
  <c r="H192" i="1"/>
  <c r="H268" i="1"/>
  <c r="G360" i="1"/>
  <c r="E146" i="1"/>
  <c r="H38" i="1"/>
  <c r="H389" i="1"/>
  <c r="G389" i="1"/>
  <c r="G14" i="1"/>
  <c r="E25" i="1"/>
  <c r="F25" i="1"/>
  <c r="H14" i="1"/>
  <c r="G282" i="1"/>
  <c r="H282" i="1"/>
  <c r="H25" i="1" l="1"/>
  <c r="F143" i="1"/>
  <c r="H146" i="1"/>
  <c r="H409" i="1"/>
  <c r="F399" i="1"/>
  <c r="H399" i="1" s="1"/>
  <c r="G25" i="1"/>
  <c r="F21" i="1"/>
  <c r="H21" i="1" s="1"/>
  <c r="H148" i="1"/>
  <c r="G189" i="1"/>
  <c r="E171" i="1"/>
  <c r="G171" i="1" s="1"/>
  <c r="G146" i="1"/>
  <c r="E143" i="1"/>
  <c r="H189" i="1"/>
  <c r="F171" i="1" l="1"/>
  <c r="H171" i="1" s="1"/>
  <c r="H143" i="1"/>
  <c r="F97" i="1"/>
  <c r="G143" i="1"/>
  <c r="E97" i="1"/>
  <c r="G97" i="1" l="1"/>
  <c r="E20" i="1"/>
  <c r="E95" i="1"/>
  <c r="G95" i="1" s="1"/>
  <c r="F95" i="1"/>
  <c r="H95" i="1" s="1"/>
  <c r="F20" i="1"/>
  <c r="H97" i="1"/>
  <c r="F26" i="1" l="1"/>
  <c r="H20" i="1"/>
  <c r="G20" i="1"/>
  <c r="E26" i="1"/>
  <c r="G26" i="1" l="1"/>
  <c r="E27" i="1"/>
  <c r="H26" i="1"/>
  <c r="F27" i="1"/>
</calcChain>
</file>

<file path=xl/sharedStrings.xml><?xml version="1.0" encoding="utf-8"?>
<sst xmlns="http://schemas.openxmlformats.org/spreadsheetml/2006/main" count="392" uniqueCount="309">
  <si>
    <t>I. OPĆI DIO</t>
  </si>
  <si>
    <t>A</t>
  </si>
  <si>
    <t>INDEKS</t>
  </si>
  <si>
    <t>OPIS</t>
  </si>
  <si>
    <t>PRIHODI POSLOVANJA</t>
  </si>
  <si>
    <t>PRIHODI OD PRODAJE NEFINANCIJSKE IMOVINE</t>
  </si>
  <si>
    <t>VIŠAK PRIHODA PRENESENI</t>
  </si>
  <si>
    <t>RASHODI POSLOVANJA</t>
  </si>
  <si>
    <t>RASHODI ZA NABAVKU NEFINANCIJSKE IMOVINE</t>
  </si>
  <si>
    <t>OTPLATA ZAJMOVA</t>
  </si>
  <si>
    <t>UKUPNI PRIHODI</t>
  </si>
  <si>
    <t>UKUPNI RASHODI</t>
  </si>
  <si>
    <t>RAZLIKA (1-2) VIŠAK+/MANJAK-</t>
  </si>
  <si>
    <t>BROJ</t>
  </si>
  <si>
    <t>KONTA</t>
  </si>
  <si>
    <t>VRSTA PRIHODA / PRIMITAKA</t>
  </si>
  <si>
    <t>PLANIRANO</t>
  </si>
  <si>
    <t/>
  </si>
  <si>
    <t>UKUPNO PRIHODI / PRIMICI</t>
  </si>
  <si>
    <t>000</t>
  </si>
  <si>
    <t>PRIHODI</t>
  </si>
  <si>
    <t>IZVOR  OPĆI PRIHODI I PRIMICI</t>
  </si>
  <si>
    <t>Prihodi poslovanja</t>
  </si>
  <si>
    <t>Prihodi od poreza</t>
  </si>
  <si>
    <t>POREZ I PRIREZ NA DOHODAK</t>
  </si>
  <si>
    <t>POREZ NA PROMET NEKRETNINA</t>
  </si>
  <si>
    <t>POREZ NA POTROŠNJU</t>
  </si>
  <si>
    <t>POREZ NA TVRTKU</t>
  </si>
  <si>
    <t>Potpore</t>
  </si>
  <si>
    <t>OSTALE TEKUĆE POTPORE</t>
  </si>
  <si>
    <t>Prihod od imovine</t>
  </si>
  <si>
    <t>NAKNADA ZA KONCESIJU</t>
  </si>
  <si>
    <t>PRIHOD OD ZAKUPA POLJOPRIVREDNOG ZEMLJIŠTA</t>
  </si>
  <si>
    <t>Prihod od prodaje roba i usluga</t>
  </si>
  <si>
    <t>OPĆINSKE PRISTOJBE</t>
  </si>
  <si>
    <t>KOMUNALNI DOPRINOS</t>
  </si>
  <si>
    <t>DOPRINOS ZA ŠUME</t>
  </si>
  <si>
    <t>OSTALI NESPOMENTU PRIHODI</t>
  </si>
  <si>
    <t>Prihod od prodaje nefinancijske imovine</t>
  </si>
  <si>
    <t>POLJOPRIVREDNO ZEMLJIŠTE</t>
  </si>
  <si>
    <t>GRAĐEVINSKO ZEMLJIŠTE</t>
  </si>
  <si>
    <t>PRIHOD OD PRODAJE STANOVA</t>
  </si>
  <si>
    <t>Višak prihoda</t>
  </si>
  <si>
    <t>VIŠAK PRIHODA POSLOVANJA</t>
  </si>
  <si>
    <t>RASHODI</t>
  </si>
  <si>
    <t>VRSTA RASHODA/IZDATKA</t>
  </si>
  <si>
    <t>UKUPNO RASHODI/IZDACI</t>
  </si>
  <si>
    <t>Rashodi poslovanja</t>
  </si>
  <si>
    <t>Rashodi za zaposlene</t>
  </si>
  <si>
    <t>PLAĆE</t>
  </si>
  <si>
    <t>OSTALI RASHODI ZA ZAPOSLENE</t>
  </si>
  <si>
    <t>DOPRINOS ZA ZDRAVSTVENO OSIGURANJE</t>
  </si>
  <si>
    <t>DOPRINOS ZA ZAPOŠLJAVANJE</t>
  </si>
  <si>
    <t>Materijalni rashodi</t>
  </si>
  <si>
    <t>SLUŽBENO PUTOVANJE</t>
  </si>
  <si>
    <t>ENERGIJA</t>
  </si>
  <si>
    <t>SITNI INVENTAR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</si>
  <si>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</si>
  <si>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</si>
  <si>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</si>
  <si>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</si>
  <si>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</si>
  <si>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USLUGE PRI REGISTRACIJI PRIJEVOZNIH SREDSTAVA</t>
  </si>
  <si>
    <t>REPREZENTACIJA</t>
  </si>
  <si>
    <t>OSTALI NESPOMENUTI RASHODI POSLOVANJA</t>
  </si>
  <si>
    <t>Financijski rashodi</t>
  </si>
  <si>
    <t>USLUGE BANAKA I PLATNOG PROMETA</t>
  </si>
  <si>
    <t>Naknada građanima i kućanstvima u novcu</t>
  </si>
  <si>
    <t>NAKNADA GRAĐANIMA I KUĆANSTVIMA U NOVCU</t>
  </si>
  <si>
    <t>Donacije i ostali rashodi</t>
  </si>
  <si>
    <t>TEKUĆE DONACIJE U NOVCU</t>
  </si>
  <si>
    <t>GRAĐEVINSKI OBJEKTI</t>
  </si>
  <si>
    <t>RAČUNALA I RAČUNALNA OPREMA</t>
  </si>
  <si>
    <t>UREDSKA OPREMA I NAMJEŠTAJ</t>
  </si>
  <si>
    <t>POZ.   BROJ KONTA     VRSTA RASHODA/IZDATAKA</t>
  </si>
  <si>
    <t>UKUPNI RASHODI/IZDACI</t>
  </si>
  <si>
    <t>RAZDJEL 001 JEDINSTVENI UPRAVNI ODJEL</t>
  </si>
  <si>
    <t>PROGRAM   1 PRIPREMA I DONOŠENJE AKATA</t>
  </si>
  <si>
    <t>AKTIVNOS   1 PREDSTAVNIČKA I IZVRŠNA TIJELA</t>
  </si>
  <si>
    <t>Tekuće donacije</t>
  </si>
  <si>
    <t>Tekuće donacije-političkim strankama</t>
  </si>
  <si>
    <t>AKTIVNOST 1 ADMINISTRATIVNO,TEHNIČKO I STRUČNO</t>
  </si>
  <si>
    <t>FUNK.KLASIFIKACIJA 1   01 opće javne usluge</t>
  </si>
  <si>
    <t>Plaće</t>
  </si>
  <si>
    <t>Ostali rashodi za zaposlene</t>
  </si>
  <si>
    <t>Doprinos na plaće</t>
  </si>
  <si>
    <t>Doprinos za zdravstveno osiguranje</t>
  </si>
  <si>
    <t>Naknada troškova zaposlenima</t>
  </si>
  <si>
    <t>Službena putovanja</t>
  </si>
  <si>
    <t>Rashodi za materijal i energiju</t>
  </si>
  <si>
    <t>Uredski materijal</t>
  </si>
  <si>
    <t>Literatura, časopisi, glasila</t>
  </si>
  <si>
    <t>Materijali i sredstva za čišćenje</t>
  </si>
  <si>
    <t>Električna energija</t>
  </si>
  <si>
    <t>Plin</t>
  </si>
  <si>
    <t>Rashodi za usluge</t>
  </si>
  <si>
    <t>Usluge odvjetnika i pravnog savjetnika</t>
  </si>
  <si>
    <t>Računalne usluge</t>
  </si>
  <si>
    <t>Ostali nespomenuti rashodi poslovanja</t>
  </si>
  <si>
    <t>Reprezentacija</t>
  </si>
  <si>
    <t>FINANCIJSKI RASHODI</t>
  </si>
  <si>
    <t>Ostali financijski rashodi</t>
  </si>
  <si>
    <t>TEKUĆI PROJEKT NABAVA DUGOTRAJNE IMOVINE</t>
  </si>
  <si>
    <t>Rashodi za nabavu nefinancijske imovine</t>
  </si>
  <si>
    <t>Rashodi za nabavu proiz.dugotr. movine</t>
  </si>
  <si>
    <t>Postrojenja i oprema</t>
  </si>
  <si>
    <t>AKTIVNOST 1 ODRŽAVANJE JAVNE RASVJETE</t>
  </si>
  <si>
    <t>FUNK.KLASIFIKACIJA  1  06 usluge unapređenja stanovanja zajednice</t>
  </si>
  <si>
    <t>Iznošenje i odvoz smeća</t>
  </si>
  <si>
    <t xml:space="preserve">KAPITALNI PROJEKTI </t>
  </si>
  <si>
    <t>FUNK. KLASIFIKACIJA 06 usluga unapređ. stanovanja i zajednice</t>
  </si>
  <si>
    <t>Rashodi za nabavku nefin. imovine</t>
  </si>
  <si>
    <t>Rashodi za nabavu proizvedene dug.imovine</t>
  </si>
  <si>
    <t>Građevinski objekti</t>
  </si>
  <si>
    <t>Izgradnja staza</t>
  </si>
  <si>
    <t>PROGRAM    5  JAVNE POTREBE U KULTURI, SPORTU, RELIGIJI</t>
  </si>
  <si>
    <t>AKTIVNOST  1   DJELATNOST UDRUGA U KULTURI</t>
  </si>
  <si>
    <t>FUNK. KLASIFIKACIJA 1   08 kultura, šport, religija</t>
  </si>
  <si>
    <t>Tekuće  donacije</t>
  </si>
  <si>
    <t>AKTIVNOST  2  DJELATNOST UDRUGA U ŠPORTU</t>
  </si>
  <si>
    <t>FUNK. KLASIFIKACIJA 08 kultura, šport, religija</t>
  </si>
  <si>
    <t xml:space="preserve">Tekuće  donacije         </t>
  </si>
  <si>
    <t>AKTIVNOST   3 DJELATNOST VJERSKIH ZAJEDNICA</t>
  </si>
  <si>
    <t>FUNK. KLASIFIKACIJA 08 kultura, šport, religije</t>
  </si>
  <si>
    <t>Rimokatolička crkva</t>
  </si>
  <si>
    <t>PROGRAM  6    DJELATNOST SOCIJALNE SKRBI</t>
  </si>
  <si>
    <t>AKTIVNOST  1 POMOĆ U NOVCU</t>
  </si>
  <si>
    <t>FUNK. KLASIFIKACIJA 10 socijalna zaštita</t>
  </si>
  <si>
    <t>Naknada građanima i kućanstvima</t>
  </si>
  <si>
    <t>Ostale naknade</t>
  </si>
  <si>
    <t>Pomoć za opremanje novorođenčeta</t>
  </si>
  <si>
    <t>AKTIVNOST  2   HUMANITARNA SKRB I DRUGI INTERESI GRAĐANA</t>
  </si>
  <si>
    <t>Donacija i ostali rashodi</t>
  </si>
  <si>
    <t>Crveni križ</t>
  </si>
  <si>
    <t>PROGRAM    7   ZAŠTITE OD POŽARA</t>
  </si>
  <si>
    <t>AKTIVNOST   1  OSNOVNA DJELATNOST VARTOGASNE ZAJEDNICE</t>
  </si>
  <si>
    <t>FUNK. KLASIFIKACIJA 1   03 javni red i sigurnost</t>
  </si>
  <si>
    <t>Civilna zaštita-zaštita i spašavanje</t>
  </si>
  <si>
    <t>PROGRAM  8  OBRAZOVANJA</t>
  </si>
  <si>
    <t>AKTIVNOST  1   JAVNE POTREBE U ŠKOLSTVU</t>
  </si>
  <si>
    <t>FUNK. KLASIFIKACIJA 09 obrazovanje</t>
  </si>
  <si>
    <t>Naknada građanima</t>
  </si>
  <si>
    <t>FUNK.KLASIFIKACIJA   001 opće javne usluge</t>
  </si>
  <si>
    <t>FUNK. KLASIFIKACIJA 013 opće javne usluge</t>
  </si>
  <si>
    <r>
      <t>GLAVA 00</t>
    </r>
    <r>
      <rPr>
        <b/>
        <sz val="10"/>
        <rFont val="Times New Roman"/>
        <family val="1"/>
        <charset val="238"/>
      </rPr>
      <t xml:space="preserve"> PREDSTAVNIČKA I IZVRŠNA TIJELA</t>
    </r>
  </si>
  <si>
    <t>AKTIVNOST        111 OSNOVNE FUNKCIJE STRANAKA</t>
  </si>
  <si>
    <r>
      <t>Glava 00</t>
    </r>
    <r>
      <rPr>
        <b/>
        <sz val="10"/>
        <rFont val="Times New Roman"/>
        <family val="1"/>
        <charset val="238"/>
      </rPr>
      <t xml:space="preserve">   NAČELNIK-OPĆINSKA UPRAVA</t>
    </r>
  </si>
  <si>
    <t>PROGRAM    013 UPRAVLJANJE JAVNIM FINANCIJAMA</t>
  </si>
  <si>
    <t>TEKUĆE POTPORE IZ PRORAČUNA</t>
  </si>
  <si>
    <t>KAMATE NA ZAJMOVE</t>
  </si>
  <si>
    <t>PRIHOD OD KAMATA</t>
  </si>
  <si>
    <t>PRIHOD OD IZNAJMLJIVANJA SALE</t>
  </si>
  <si>
    <t>PRIHOD OD DRŽAVNIH BILJEGA</t>
  </si>
  <si>
    <t>Troškovi prijevoza</t>
  </si>
  <si>
    <t>Stručni savjeti</t>
  </si>
  <si>
    <t>Rashodi za sitan inventar</t>
  </si>
  <si>
    <t>Usluge telefona</t>
  </si>
  <si>
    <t>Poštarina</t>
  </si>
  <si>
    <t>Tekuće održavanje objekata</t>
  </si>
  <si>
    <t>Elektronski mediji</t>
  </si>
  <si>
    <t>Tisak</t>
  </si>
  <si>
    <t>Informiranje</t>
  </si>
  <si>
    <t>Utrošena voda</t>
  </si>
  <si>
    <t>Naknade članovima predst. I izvrš.tijela</t>
  </si>
  <si>
    <t>tuzemne članarije</t>
  </si>
  <si>
    <t>Upravne i administ.pristojbe</t>
  </si>
  <si>
    <t>javnobilježničle pristojbe</t>
  </si>
  <si>
    <t>rashodi protokola(cvij.vjenci i sl.)</t>
  </si>
  <si>
    <t>ost.rash.-odvoz konfisk.</t>
  </si>
  <si>
    <t>Platni promet i banka</t>
  </si>
  <si>
    <t>zatezne kamate</t>
  </si>
  <si>
    <t>Ost.nesp.rashodi -porezna</t>
  </si>
  <si>
    <t>Ostale donac.po odluci načelnika ili vijeća</t>
  </si>
  <si>
    <t>Uredska oprema</t>
  </si>
  <si>
    <t>Komunikac.oprema</t>
  </si>
  <si>
    <t>Planovi</t>
  </si>
  <si>
    <t xml:space="preserve">     Energija-javna rasvjeta</t>
  </si>
  <si>
    <t xml:space="preserve">  Tekuće održavanje javne rasvjete</t>
  </si>
  <si>
    <r>
      <t>GLAVA 00</t>
    </r>
    <r>
      <rPr>
        <b/>
        <sz val="10"/>
        <rFont val="Times New Roman"/>
        <family val="1"/>
        <charset val="238"/>
      </rPr>
      <t xml:space="preserve"> GOSPODARSTVO I KOMUNALNA DJELATNOST</t>
    </r>
  </si>
  <si>
    <t>Ost.oprema u općini, Sali i sl.</t>
  </si>
  <si>
    <t>PROGRAM 06 GOSPODARSTVO I KOMUNALNA DJELATNOST</t>
  </si>
  <si>
    <t>Ost.kom.usl.-održavanje groblja</t>
  </si>
  <si>
    <t>AKTIVNOST   2  ZAŠTITE OKOLIŠA</t>
  </si>
  <si>
    <t>FUNK. KLASIFIKACIJA  1   05 zaštita okoliša</t>
  </si>
  <si>
    <t>veterinarske usluge</t>
  </si>
  <si>
    <t>PROGRAM  3   ULAGANJE U POLJOPRIVREDU</t>
  </si>
  <si>
    <t>Ostala održavanja- otresišta, poljski putevi</t>
  </si>
  <si>
    <t>Geodetsko katastarske usluge</t>
  </si>
  <si>
    <t>Naknada trošk.osobama izvan radnog odn.</t>
  </si>
  <si>
    <t>PROGRAM    4  IZGRADNJE OBJEKATA I KOMUN.INFRASTRUKTURE</t>
  </si>
  <si>
    <t>Ostali objekti - mrtvačnica</t>
  </si>
  <si>
    <t>Ostali objekti - zgrada dvd</t>
  </si>
  <si>
    <t>Ceste- nerazvrstane</t>
  </si>
  <si>
    <t>Vodovod</t>
  </si>
  <si>
    <t>Kanalizacija</t>
  </si>
  <si>
    <t>Izgradnja ugibališta</t>
  </si>
  <si>
    <t>Poduzetnička zona</t>
  </si>
  <si>
    <t>Izdaci za dane  zajmove</t>
  </si>
  <si>
    <t>dani zajmofi studentima</t>
  </si>
  <si>
    <t>Zajmovi studentima</t>
  </si>
  <si>
    <r>
      <t>GLAVA 00</t>
    </r>
    <r>
      <rPr>
        <b/>
        <sz val="10"/>
        <rFont val="Times New Roman"/>
        <family val="1"/>
        <charset val="238"/>
      </rPr>
      <t xml:space="preserve"> DRUŠTVENE DJELATNOSTI</t>
    </r>
  </si>
  <si>
    <t>KUD Šokadija Strizivojna</t>
  </si>
  <si>
    <t>Seljačka Sloga</t>
  </si>
  <si>
    <t>LD Fazan</t>
  </si>
  <si>
    <t>NK Šokadija</t>
  </si>
  <si>
    <t>ŠK Amater</t>
  </si>
  <si>
    <t>Biskupija</t>
  </si>
  <si>
    <t>socijalna skrb</t>
  </si>
  <si>
    <t>Tekuće donacije -dvd</t>
  </si>
  <si>
    <t>Školarine-mala škola</t>
  </si>
  <si>
    <t>Ostale donacije</t>
  </si>
  <si>
    <t>Donacije za potrebe škole</t>
  </si>
  <si>
    <t>UREDSKI MATERIJAL I OSTALI MATERIJALNI RASH.</t>
  </si>
  <si>
    <t>NAKNA. ČLANOVIMA PREDSTAVN. I IZVRŠNIH TIJELA</t>
  </si>
  <si>
    <t>TROŠKOVI PRIJEVOZA</t>
  </si>
  <si>
    <t>STRUČNI SAVJETI</t>
  </si>
  <si>
    <t>Naknade troškova zaposlenima</t>
  </si>
  <si>
    <t>TUZEMNE ČLANARINE</t>
  </si>
  <si>
    <t>PRISTOJBE</t>
  </si>
  <si>
    <t>OPREMA SALE, OPĆINE I SL.</t>
  </si>
  <si>
    <t xml:space="preserve">PLANOVI </t>
  </si>
  <si>
    <t>DANI  ZAJMOVI-STUD.KREDITI</t>
  </si>
  <si>
    <t>Primici od zajmova</t>
  </si>
  <si>
    <t>STUDENTSKI KREDITI</t>
  </si>
  <si>
    <t>PRIMICI OD FINANC.IMOVINE I ZADUŽIVANJA</t>
  </si>
  <si>
    <t>UKUPNO PRORAČUN OPĆINE  STRIZIVOJNA</t>
  </si>
  <si>
    <t>Rashodi za nabavu nefinancij.imovine</t>
  </si>
  <si>
    <t>Rashodi za nabavu dugotrajne imovine</t>
  </si>
  <si>
    <t>Nabavka zemljišta</t>
  </si>
  <si>
    <t>Rashodi za nabavku neproizvedene imovine</t>
  </si>
  <si>
    <t>Izdaci za financijsku imovinu</t>
  </si>
  <si>
    <t>Izdaci za dane zajmove</t>
  </si>
  <si>
    <t>TEKUĆI DIO PRORAČUNA OPĆINE  STRIZIVOJNA</t>
  </si>
  <si>
    <t>MATERIJALNI RASHODI</t>
  </si>
  <si>
    <t>RASHODI ZA ZAPOSLNE</t>
  </si>
  <si>
    <t>2013/2012</t>
  </si>
  <si>
    <t>USLUGE TELEFONA  I POŠTE</t>
  </si>
  <si>
    <t>TEKUĆE ODRŽAVANJE</t>
  </si>
  <si>
    <t>NAKNADE TROŠKOVA OSOBAMA IZVAN RAD.ODN.</t>
  </si>
  <si>
    <t>Naknade troškova osobama izvan radnog odnosa</t>
  </si>
  <si>
    <t>Tekuće održavanje mrtvačnice</t>
  </si>
  <si>
    <t>2014.</t>
  </si>
  <si>
    <t>2014/2013</t>
  </si>
  <si>
    <t>2013.-2014.</t>
  </si>
  <si>
    <t>FUNK. KLASIFIKACIJA 04 gospodarenje poljopriv.Zemljištem</t>
  </si>
  <si>
    <t>Tekuće održavanje opreme</t>
  </si>
  <si>
    <t>NAKNADE ZA PRIKLJUČAK</t>
  </si>
  <si>
    <t>KOMUNANA NAKNADA</t>
  </si>
  <si>
    <t>OSTVARENO</t>
  </si>
  <si>
    <t>ostale pristojbe (RTV)</t>
  </si>
  <si>
    <t>ost.održ.- čišćenje snijega</t>
  </si>
  <si>
    <t>Kapitalne donacije od neprofitnih</t>
  </si>
  <si>
    <t>POSEBAN   DIO  PRORAČUNA:</t>
  </si>
  <si>
    <t>PRIHODI:</t>
  </si>
  <si>
    <t>OSTALI PRIH.OD IZNAJMLIVANJA</t>
  </si>
  <si>
    <t>udruga različak</t>
  </si>
  <si>
    <t>voda - mrtvačnica</t>
  </si>
  <si>
    <t>Tekuće održavanje opreme -kompjutora, progr</t>
  </si>
  <si>
    <t>El.energija u mrtvačnici</t>
  </si>
  <si>
    <t>Toplovod</t>
  </si>
  <si>
    <t>OSTALI PRIH. OD NEFINANC. IMOVINE</t>
  </si>
  <si>
    <t>Ost.kom.usl.-održavanje kanalske mreže</t>
  </si>
  <si>
    <t>Udruga veterana</t>
  </si>
  <si>
    <t>udruga umirovljenika</t>
  </si>
  <si>
    <t>Gorska služba spašavanja</t>
  </si>
  <si>
    <t>Pokladno jahanje</t>
  </si>
  <si>
    <t>Intel.usluge-legalizacija</t>
  </si>
  <si>
    <t>Intel.usluge-savjeti</t>
  </si>
  <si>
    <t>deratizccija</t>
  </si>
  <si>
    <t>reciklažno dvorište</t>
  </si>
  <si>
    <t>Odbojkaški klub</t>
  </si>
  <si>
    <t>Uređenje okoliša(košenje i sadnice oko općine)</t>
  </si>
  <si>
    <t xml:space="preserve">naknada šteta od poplave </t>
  </si>
  <si>
    <r>
      <t xml:space="preserve">           </t>
    </r>
    <r>
      <rPr>
        <b/>
        <sz val="10"/>
        <rFont val="Times New Roman"/>
        <family val="1"/>
        <charset val="238"/>
      </rPr>
      <t>323      Rashodi za usluge</t>
    </r>
  </si>
  <si>
    <t xml:space="preserve">OSTVARENJE      PLANA      PRORAČUNA     ZA  </t>
  </si>
  <si>
    <t>Croatofoto</t>
  </si>
  <si>
    <t>Udruga malih životinja</t>
  </si>
  <si>
    <t>Udruga mramorna ruža</t>
  </si>
  <si>
    <t>TEKUĆE POTPORE-stručno osposoblj.</t>
  </si>
  <si>
    <t>TEKUĆE POTPORE-javni radovi</t>
  </si>
  <si>
    <t>gorivo</t>
  </si>
  <si>
    <t>Oprema za grijanje i hlađenje</t>
  </si>
  <si>
    <t>OPREMA ZA GRIJENJE I HLAĐENJE</t>
  </si>
  <si>
    <t>tekuće potpore iz drž.</t>
  </si>
  <si>
    <t>plaće za redovan rad</t>
  </si>
  <si>
    <t>Plaće za redovan rad-javni radovi</t>
  </si>
  <si>
    <t>dop. Za zapošlj.</t>
  </si>
  <si>
    <t>Doprinos za javne radove</t>
  </si>
  <si>
    <t>tek. Održ. Sustava za groblje</t>
  </si>
  <si>
    <t>Naknade troškova osobama izvan RO</t>
  </si>
  <si>
    <t>Ostala ured. Oprema</t>
  </si>
  <si>
    <t>Ostala oprema - za javne radove</t>
  </si>
  <si>
    <t>Ost. Kom.poslovi- eshumacije</t>
  </si>
  <si>
    <t xml:space="preserve">Naknada troškova </t>
  </si>
  <si>
    <t>DOPRINOSI ZA JAVNE RADOVE</t>
  </si>
  <si>
    <t>KAPITALNE POTPORE IZ  PRORAČUNA</t>
  </si>
  <si>
    <t>Intel.usluge-</t>
  </si>
  <si>
    <t>Ostali objekti - kapija i ograda na groblju</t>
  </si>
  <si>
    <t>Nabavka kontejnera i koševa</t>
  </si>
  <si>
    <t>dječji vrtić</t>
  </si>
  <si>
    <t>KAPITALNE POTPORE- temeljem sred EU</t>
  </si>
  <si>
    <t>Kapitalne donacije od ostalih</t>
  </si>
  <si>
    <t>30.06.2017.</t>
  </si>
  <si>
    <t>2017.</t>
  </si>
  <si>
    <t>Izbori</t>
  </si>
  <si>
    <t>Ost.održ.-održ.ceste</t>
  </si>
  <si>
    <t>Ost.kom.poslovi- postavljane panoa na groblju</t>
  </si>
  <si>
    <t>ostali objekti -dječje igralište</t>
  </si>
  <si>
    <t>Niskonaponska mreža-javna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</si>
</sst>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9"/>
      <name val="Arial"/>
      <family val="2"/>
      <charset val="238"/>
    </font>
    <font>
      <sz val="12"/>
      <name val="Times New Roman"/>
      <family val="1"/>
      <charset val="238"/>
    </font>
    <font>
      <sz val="10"/>
      <color indexed="9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4" fontId="2" fillId="2" borderId="1" xfId="0" applyNumberFormat="1" applyFont="1" applyFill="1" applyBorder="1"/>
    <xf numFmtId="4" fontId="3" fillId="3" borderId="2" xfId="0" applyNumberFormat="1" applyFont="1" applyFill="1" applyBorder="1"/>
    <xf numFmtId="16" fontId="3" fillId="3" borderId="2" xfId="0" applyNumberFormat="1" applyFont="1" applyFill="1" applyBorder="1"/>
    <xf numFmtId="4" fontId="3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2" fillId="2" borderId="2" xfId="0" applyNumberFormat="1" applyFont="1" applyFill="1" applyBorder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16" fontId="3" fillId="4" borderId="2" xfId="0" applyNumberFormat="1" applyFont="1" applyFill="1" applyBorder="1"/>
    <xf numFmtId="0" fontId="2" fillId="0" borderId="3" xfId="0" applyFont="1" applyBorder="1" applyAlignment="1">
      <alignment wrapText="1"/>
    </xf>
    <xf numFmtId="4" fontId="2" fillId="5" borderId="2" xfId="0" applyNumberFormat="1" applyFont="1" applyFill="1" applyBorder="1"/>
    <xf numFmtId="4" fontId="2" fillId="5" borderId="2" xfId="0" applyNumberFormat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3" fillId="0" borderId="3" xfId="0" applyFont="1" applyFill="1" applyBorder="1" applyAlignment="1">
      <alignment wrapText="1"/>
    </xf>
    <xf numFmtId="4" fontId="3" fillId="4" borderId="2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0" fillId="4" borderId="0" xfId="0" applyFill="1"/>
    <xf numFmtId="0" fontId="0" fillId="0" borderId="0" xfId="0" applyFill="1"/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7" fillId="5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3" fontId="8" fillId="5" borderId="4" xfId="0" applyNumberFormat="1" applyFont="1" applyFill="1" applyBorder="1" applyAlignment="1">
      <alignment horizontal="right" vertical="top" wrapText="1"/>
    </xf>
    <xf numFmtId="3" fontId="8" fillId="5" borderId="2" xfId="0" applyNumberFormat="1" applyFont="1" applyFill="1" applyBorder="1" applyAlignment="1">
      <alignment horizontal="right" vertical="top" wrapText="1"/>
    </xf>
    <xf numFmtId="0" fontId="10" fillId="3" borderId="2" xfId="0" applyFont="1" applyFill="1" applyBorder="1" applyAlignment="1">
      <alignment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4" fontId="3" fillId="3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4" fontId="2" fillId="6" borderId="2" xfId="0" applyNumberFormat="1" applyFont="1" applyFill="1" applyBorder="1" applyAlignment="1">
      <alignment wrapText="1"/>
    </xf>
    <xf numFmtId="0" fontId="8" fillId="2" borderId="2" xfId="0" applyFont="1" applyFill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4" fontId="2" fillId="2" borderId="2" xfId="0" applyNumberFormat="1" applyFont="1" applyFill="1" applyBorder="1" applyAlignment="1">
      <alignment wrapText="1"/>
    </xf>
    <xf numFmtId="0" fontId="6" fillId="3" borderId="2" xfId="0" applyFont="1" applyFill="1" applyBorder="1" applyAlignment="1">
      <alignment horizontal="right" vertical="top" wrapText="1"/>
    </xf>
    <xf numFmtId="0" fontId="13" fillId="2" borderId="2" xfId="0" applyFont="1" applyFill="1" applyBorder="1" applyAlignment="1">
      <alignment vertical="top" wrapText="1"/>
    </xf>
    <xf numFmtId="4" fontId="11" fillId="0" borderId="2" xfId="0" applyNumberFormat="1" applyFont="1" applyBorder="1" applyAlignment="1">
      <alignment wrapText="1"/>
    </xf>
    <xf numFmtId="3" fontId="6" fillId="7" borderId="2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8" fillId="2" borderId="2" xfId="0" applyFont="1" applyFill="1" applyBorder="1" applyAlignment="1">
      <alignment vertical="top" wrapText="1"/>
    </xf>
    <xf numFmtId="3" fontId="8" fillId="2" borderId="2" xfId="0" applyNumberFormat="1" applyFont="1" applyFill="1" applyBorder="1" applyAlignment="1">
      <alignment vertical="top" wrapText="1"/>
    </xf>
    <xf numFmtId="3" fontId="13" fillId="2" borderId="2" xfId="0" applyNumberFormat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3" fontId="6" fillId="3" borderId="2" xfId="0" applyNumberFormat="1" applyFont="1" applyFill="1" applyBorder="1" applyAlignment="1">
      <alignment vertical="top" wrapText="1"/>
    </xf>
    <xf numFmtId="3" fontId="12" fillId="0" borderId="2" xfId="0" applyNumberFormat="1" applyFont="1" applyBorder="1" applyAlignment="1">
      <alignment vertical="top" wrapText="1"/>
    </xf>
    <xf numFmtId="4" fontId="2" fillId="2" borderId="0" xfId="0" applyNumberFormat="1" applyFont="1" applyFill="1" applyAlignment="1">
      <alignment wrapText="1"/>
    </xf>
    <xf numFmtId="4" fontId="2" fillId="2" borderId="3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horizontal="right" vertical="top" wrapText="1"/>
    </xf>
    <xf numFmtId="4" fontId="3" fillId="0" borderId="3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0" fontId="8" fillId="2" borderId="1" xfId="0" applyFont="1" applyFill="1" applyBorder="1" applyAlignment="1">
      <alignment horizontal="right" vertical="top" wrapText="1"/>
    </xf>
    <xf numFmtId="4" fontId="11" fillId="0" borderId="5" xfId="0" applyNumberFormat="1" applyFont="1" applyBorder="1" applyAlignment="1">
      <alignment wrapText="1"/>
    </xf>
    <xf numFmtId="4" fontId="11" fillId="0" borderId="6" xfId="0" applyNumberFormat="1" applyFont="1" applyBorder="1" applyAlignment="1">
      <alignment wrapText="1"/>
    </xf>
    <xf numFmtId="3" fontId="14" fillId="0" borderId="2" xfId="0" applyNumberFormat="1" applyFont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4" fontId="11" fillId="0" borderId="7" xfId="0" applyNumberFormat="1" applyFont="1" applyBorder="1" applyAlignment="1">
      <alignment wrapText="1"/>
    </xf>
    <xf numFmtId="3" fontId="0" fillId="0" borderId="2" xfId="0" applyNumberFormat="1" applyBorder="1" applyAlignment="1">
      <alignment vertical="top" wrapText="1"/>
    </xf>
    <xf numFmtId="4" fontId="4" fillId="0" borderId="3" xfId="0" applyNumberFormat="1" applyFont="1" applyFill="1" applyBorder="1" applyAlignment="1">
      <alignment wrapText="1"/>
    </xf>
    <xf numFmtId="4" fontId="3" fillId="8" borderId="2" xfId="0" applyNumberFormat="1" applyFont="1" applyFill="1" applyBorder="1" applyAlignment="1">
      <alignment wrapText="1"/>
    </xf>
    <xf numFmtId="4" fontId="3" fillId="9" borderId="2" xfId="0" applyNumberFormat="1" applyFont="1" applyFill="1" applyBorder="1" applyAlignment="1">
      <alignment wrapText="1"/>
    </xf>
    <xf numFmtId="4" fontId="3" fillId="7" borderId="2" xfId="0" applyNumberFormat="1" applyFont="1" applyFill="1" applyBorder="1" applyAlignment="1">
      <alignment wrapText="1"/>
    </xf>
    <xf numFmtId="4" fontId="11" fillId="7" borderId="2" xfId="0" applyNumberFormat="1" applyFont="1" applyFill="1" applyBorder="1" applyAlignment="1">
      <alignment wrapText="1"/>
    </xf>
    <xf numFmtId="0" fontId="6" fillId="9" borderId="2" xfId="0" applyFont="1" applyFill="1" applyBorder="1" applyAlignment="1">
      <alignment vertical="top" wrapText="1"/>
    </xf>
    <xf numFmtId="3" fontId="6" fillId="9" borderId="2" xfId="0" applyNumberFormat="1" applyFont="1" applyFill="1" applyBorder="1" applyAlignment="1">
      <alignment horizontal="right" vertical="top" wrapText="1"/>
    </xf>
    <xf numFmtId="3" fontId="6" fillId="9" borderId="2" xfId="0" applyNumberFormat="1" applyFont="1" applyFill="1" applyBorder="1" applyAlignment="1">
      <alignment vertical="top" wrapText="1"/>
    </xf>
    <xf numFmtId="4" fontId="3" fillId="9" borderId="0" xfId="0" applyNumberFormat="1" applyFont="1" applyFill="1" applyAlignment="1">
      <alignment wrapText="1"/>
    </xf>
    <xf numFmtId="4" fontId="3" fillId="9" borderId="5" xfId="0" applyNumberFormat="1" applyFont="1" applyFill="1" applyBorder="1" applyAlignment="1">
      <alignment wrapText="1"/>
    </xf>
    <xf numFmtId="4" fontId="3" fillId="9" borderId="6" xfId="0" applyNumberFormat="1" applyFont="1" applyFill="1" applyBorder="1" applyAlignment="1">
      <alignment wrapText="1"/>
    </xf>
    <xf numFmtId="4" fontId="3" fillId="9" borderId="3" xfId="0" applyNumberFormat="1" applyFont="1" applyFill="1" applyBorder="1" applyAlignment="1">
      <alignment wrapText="1"/>
    </xf>
    <xf numFmtId="3" fontId="6" fillId="4" borderId="2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wrapText="1"/>
    </xf>
    <xf numFmtId="4" fontId="4" fillId="10" borderId="2" xfId="0" applyNumberFormat="1" applyFont="1" applyFill="1" applyBorder="1" applyAlignment="1">
      <alignment wrapText="1"/>
    </xf>
    <xf numFmtId="4" fontId="3" fillId="10" borderId="2" xfId="0" applyNumberFormat="1" applyFont="1" applyFill="1" applyBorder="1" applyAlignment="1">
      <alignment wrapText="1"/>
    </xf>
    <xf numFmtId="3" fontId="15" fillId="0" borderId="2" xfId="0" applyNumberFormat="1" applyFont="1" applyBorder="1" applyAlignment="1">
      <alignment vertical="top" wrapText="1"/>
    </xf>
    <xf numFmtId="0" fontId="4" fillId="0" borderId="0" xfId="0" applyFont="1"/>
    <xf numFmtId="0" fontId="16" fillId="0" borderId="0" xfId="0" applyFont="1"/>
    <xf numFmtId="0" fontId="17" fillId="2" borderId="8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4" fontId="17" fillId="2" borderId="1" xfId="0" applyNumberFormat="1" applyFont="1" applyFill="1" applyBorder="1"/>
    <xf numFmtId="0" fontId="5" fillId="3" borderId="9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5" fillId="3" borderId="2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4" fontId="17" fillId="2" borderId="2" xfId="0" applyNumberFormat="1" applyFont="1" applyFill="1" applyBorder="1"/>
    <xf numFmtId="4" fontId="5" fillId="3" borderId="2" xfId="0" applyNumberFormat="1" applyFont="1" applyFill="1" applyBorder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4" fontId="16" fillId="0" borderId="0" xfId="0" applyNumberFormat="1" applyFont="1" applyAlignment="1">
      <alignment wrapText="1"/>
    </xf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/>
    <xf numFmtId="0" fontId="17" fillId="5" borderId="2" xfId="0" quotePrefix="1" applyFont="1" applyFill="1" applyBorder="1" applyAlignment="1">
      <alignment wrapText="1"/>
    </xf>
    <xf numFmtId="0" fontId="17" fillId="5" borderId="2" xfId="0" applyFont="1" applyFill="1" applyBorder="1" applyAlignment="1">
      <alignment wrapText="1"/>
    </xf>
    <xf numFmtId="4" fontId="17" fillId="5" borderId="2" xfId="0" applyNumberFormat="1" applyFont="1" applyFill="1" applyBorder="1"/>
    <xf numFmtId="0" fontId="17" fillId="2" borderId="2" xfId="0" quotePrefix="1" applyFont="1" applyFill="1" applyBorder="1" applyAlignment="1">
      <alignment wrapText="1"/>
    </xf>
    <xf numFmtId="0" fontId="5" fillId="3" borderId="2" xfId="0" quotePrefix="1" applyFont="1" applyFill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wrapText="1"/>
    </xf>
    <xf numFmtId="4" fontId="18" fillId="0" borderId="2" xfId="0" applyNumberFormat="1" applyFont="1" applyFill="1" applyBorder="1" applyAlignment="1">
      <alignment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wrapText="1"/>
    </xf>
    <xf numFmtId="4" fontId="19" fillId="0" borderId="2" xfId="0" applyNumberFormat="1" applyFont="1" applyBorder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wrapText="1"/>
    </xf>
    <xf numFmtId="4" fontId="16" fillId="0" borderId="3" xfId="0" applyNumberFormat="1" applyFont="1" applyFill="1" applyBorder="1" applyAlignment="1">
      <alignment wrapText="1"/>
    </xf>
    <xf numFmtId="0" fontId="5" fillId="4" borderId="8" xfId="0" applyFont="1" applyFill="1" applyBorder="1"/>
    <xf numFmtId="0" fontId="5" fillId="4" borderId="9" xfId="0" applyFont="1" applyFill="1" applyBorder="1"/>
    <xf numFmtId="0" fontId="17" fillId="5" borderId="9" xfId="0" quotePrefix="1" applyFont="1" applyFill="1" applyBorder="1" applyAlignment="1">
      <alignment wrapText="1"/>
    </xf>
    <xf numFmtId="0" fontId="5" fillId="9" borderId="9" xfId="0" applyFont="1" applyFill="1" applyBorder="1" applyAlignment="1">
      <alignment horizontal="left" wrapText="1"/>
    </xf>
    <xf numFmtId="0" fontId="5" fillId="9" borderId="2" xfId="0" applyFont="1" applyFill="1" applyBorder="1" applyAlignment="1">
      <alignment wrapText="1"/>
    </xf>
    <xf numFmtId="4" fontId="5" fillId="9" borderId="2" xfId="0" applyNumberFormat="1" applyFont="1" applyFill="1" applyBorder="1" applyAlignment="1">
      <alignment wrapText="1"/>
    </xf>
    <xf numFmtId="0" fontId="5" fillId="8" borderId="9" xfId="0" applyFont="1" applyFill="1" applyBorder="1" applyAlignment="1">
      <alignment horizontal="left" wrapText="1"/>
    </xf>
    <xf numFmtId="0" fontId="5" fillId="8" borderId="2" xfId="0" applyFont="1" applyFill="1" applyBorder="1" applyAlignment="1">
      <alignment wrapText="1"/>
    </xf>
    <xf numFmtId="4" fontId="5" fillId="8" borderId="2" xfId="0" applyNumberFormat="1" applyFont="1" applyFill="1" applyBorder="1" applyAlignment="1">
      <alignment wrapText="1"/>
    </xf>
    <xf numFmtId="0" fontId="5" fillId="4" borderId="9" xfId="0" applyFont="1" applyFill="1" applyBorder="1" applyAlignment="1">
      <alignment horizontal="left" wrapText="1"/>
    </xf>
    <xf numFmtId="0" fontId="16" fillId="10" borderId="9" xfId="0" applyFont="1" applyFill="1" applyBorder="1" applyAlignment="1">
      <alignment horizontal="left" wrapText="1"/>
    </xf>
    <xf numFmtId="0" fontId="16" fillId="10" borderId="2" xfId="0" applyFont="1" applyFill="1" applyBorder="1" applyAlignment="1">
      <alignment wrapText="1"/>
    </xf>
    <xf numFmtId="4" fontId="16" fillId="10" borderId="2" xfId="0" applyNumberFormat="1" applyFont="1" applyFill="1" applyBorder="1" applyAlignment="1">
      <alignment wrapText="1"/>
    </xf>
    <xf numFmtId="0" fontId="16" fillId="4" borderId="9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8" fillId="0" borderId="9" xfId="0" applyFont="1" applyFill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18" fillId="8" borderId="2" xfId="0" applyFont="1" applyFill="1" applyBorder="1" applyAlignment="1">
      <alignment wrapText="1"/>
    </xf>
    <xf numFmtId="0" fontId="18" fillId="7" borderId="9" xfId="0" applyFont="1" applyFill="1" applyBorder="1" applyAlignment="1">
      <alignment horizontal="left" wrapText="1"/>
    </xf>
    <xf numFmtId="0" fontId="18" fillId="7" borderId="2" xfId="0" applyFont="1" applyFill="1" applyBorder="1" applyAlignment="1">
      <alignment wrapText="1"/>
    </xf>
    <xf numFmtId="4" fontId="18" fillId="7" borderId="2" xfId="0" applyNumberFormat="1" applyFont="1" applyFill="1" applyBorder="1" applyAlignment="1">
      <alignment wrapText="1"/>
    </xf>
    <xf numFmtId="0" fontId="16" fillId="0" borderId="8" xfId="0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9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right" vertical="top" wrapText="1"/>
    </xf>
    <xf numFmtId="3" fontId="7" fillId="2" borderId="2" xfId="0" applyNumberFormat="1" applyFont="1" applyFill="1" applyBorder="1" applyAlignment="1">
      <alignment horizontal="right" vertical="top" wrapText="1"/>
    </xf>
    <xf numFmtId="0" fontId="5" fillId="7" borderId="9" xfId="0" applyFont="1" applyFill="1" applyBorder="1"/>
    <xf numFmtId="0" fontId="7" fillId="2" borderId="2" xfId="0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18" fillId="0" borderId="9" xfId="0" applyFont="1" applyBorder="1" applyAlignment="1">
      <alignment horizontal="left" wrapText="1"/>
    </xf>
    <xf numFmtId="0" fontId="20" fillId="0" borderId="2" xfId="0" applyFont="1" applyBorder="1" applyAlignment="1">
      <alignment vertical="top" wrapText="1"/>
    </xf>
    <xf numFmtId="3" fontId="20" fillId="0" borderId="2" xfId="0" applyNumberFormat="1" applyFont="1" applyBorder="1" applyAlignment="1">
      <alignment horizontal="right" vertical="top" wrapText="1"/>
    </xf>
    <xf numFmtId="0" fontId="21" fillId="0" borderId="9" xfId="0" applyFont="1" applyBorder="1" applyAlignment="1">
      <alignment horizontal="left" wrapText="1"/>
    </xf>
    <xf numFmtId="0" fontId="2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3" fontId="9" fillId="9" borderId="2" xfId="0" applyNumberFormat="1" applyFont="1" applyFill="1" applyBorder="1" applyAlignment="1">
      <alignment horizontal="right" vertical="top" wrapText="1"/>
    </xf>
    <xf numFmtId="3" fontId="9" fillId="4" borderId="2" xfId="0" applyNumberFormat="1" applyFont="1" applyFill="1" applyBorder="1" applyAlignment="1">
      <alignment horizontal="right" vertical="top" wrapText="1"/>
    </xf>
    <xf numFmtId="0" fontId="13" fillId="2" borderId="9" xfId="0" applyFont="1" applyFill="1" applyBorder="1" applyAlignment="1">
      <alignment horizontal="left" wrapText="1"/>
    </xf>
    <xf numFmtId="0" fontId="21" fillId="3" borderId="9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0" fontId="5" fillId="7" borderId="9" xfId="0" applyFont="1" applyFill="1" applyBorder="1" applyAlignment="1">
      <alignment horizontal="left" wrapText="1"/>
    </xf>
    <xf numFmtId="0" fontId="9" fillId="7" borderId="2" xfId="0" applyFont="1" applyFill="1" applyBorder="1" applyAlignment="1">
      <alignment vertical="top" wrapText="1"/>
    </xf>
    <xf numFmtId="3" fontId="9" fillId="7" borderId="2" xfId="0" applyNumberFormat="1" applyFont="1" applyFill="1" applyBorder="1" applyAlignment="1">
      <alignment horizontal="right" vertical="top" wrapText="1"/>
    </xf>
    <xf numFmtId="0" fontId="17" fillId="2" borderId="9" xfId="0" applyFont="1" applyFill="1" applyBorder="1" applyAlignment="1">
      <alignment horizontal="left" wrapText="1"/>
    </xf>
    <xf numFmtId="3" fontId="7" fillId="2" borderId="2" xfId="0" applyNumberFormat="1" applyFont="1" applyFill="1" applyBorder="1" applyAlignment="1">
      <alignment vertical="top" wrapText="1"/>
    </xf>
    <xf numFmtId="3" fontId="9" fillId="3" borderId="2" xfId="0" applyNumberFormat="1" applyFont="1" applyFill="1" applyBorder="1" applyAlignment="1">
      <alignment vertical="top" wrapText="1"/>
    </xf>
    <xf numFmtId="3" fontId="9" fillId="9" borderId="2" xfId="0" applyNumberFormat="1" applyFont="1" applyFill="1" applyBorder="1" applyAlignment="1">
      <alignment vertical="top" wrapText="1"/>
    </xf>
    <xf numFmtId="3" fontId="16" fillId="0" borderId="2" xfId="0" applyNumberFormat="1" applyFont="1" applyBorder="1" applyAlignment="1">
      <alignment vertical="top" wrapText="1"/>
    </xf>
    <xf numFmtId="3" fontId="20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3" fontId="18" fillId="0" borderId="2" xfId="0" applyNumberFormat="1" applyFont="1" applyBorder="1" applyAlignment="1">
      <alignment vertical="top" wrapText="1"/>
    </xf>
    <xf numFmtId="0" fontId="18" fillId="0" borderId="10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vertical="top" wrapText="1"/>
    </xf>
    <xf numFmtId="0" fontId="21" fillId="0" borderId="0" xfId="0" applyFont="1"/>
    <xf numFmtId="0" fontId="0" fillId="0" borderId="2" xfId="0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0" fontId="18" fillId="11" borderId="2" xfId="0" applyFont="1" applyFill="1" applyBorder="1" applyAlignment="1">
      <alignment wrapText="1"/>
    </xf>
    <xf numFmtId="0" fontId="18" fillId="11" borderId="2" xfId="0" applyFont="1" applyFill="1" applyBorder="1" applyAlignment="1">
      <alignment horizontal="left" wrapText="1"/>
    </xf>
    <xf numFmtId="4" fontId="18" fillId="11" borderId="2" xfId="0" applyNumberFormat="1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14" fontId="5" fillId="4" borderId="1" xfId="0" applyNumberFormat="1" applyFont="1" applyFill="1" applyBorder="1" applyAlignment="1">
      <alignment horizontal="center"/>
    </xf>
    <xf numFmtId="4" fontId="18" fillId="11" borderId="0" xfId="0" applyNumberFormat="1" applyFont="1" applyFill="1" applyBorder="1" applyAlignment="1">
      <alignment wrapText="1"/>
    </xf>
    <xf numFmtId="3" fontId="7" fillId="5" borderId="11" xfId="0" applyNumberFormat="1" applyFont="1" applyFill="1" applyBorder="1" applyAlignment="1">
      <alignment horizontal="right" vertical="top" wrapText="1"/>
    </xf>
    <xf numFmtId="3" fontId="7" fillId="5" borderId="9" xfId="0" applyNumberFormat="1" applyFont="1" applyFill="1" applyBorder="1" applyAlignment="1">
      <alignment horizontal="right" vertical="top" wrapText="1"/>
    </xf>
    <xf numFmtId="3" fontId="8" fillId="5" borderId="11" xfId="0" applyNumberFormat="1" applyFont="1" applyFill="1" applyBorder="1" applyAlignment="1">
      <alignment horizontal="right" vertical="top" wrapText="1"/>
    </xf>
    <xf numFmtId="3" fontId="8" fillId="5" borderId="9" xfId="0" applyNumberFormat="1" applyFont="1" applyFill="1" applyBorder="1" applyAlignment="1">
      <alignment horizontal="right" vertical="top" wrapText="1"/>
    </xf>
    <xf numFmtId="3" fontId="7" fillId="2" borderId="11" xfId="0" applyNumberFormat="1" applyFont="1" applyFill="1" applyBorder="1" applyAlignment="1">
      <alignment horizontal="right" vertical="top" wrapText="1"/>
    </xf>
    <xf numFmtId="3" fontId="7" fillId="2" borderId="9" xfId="0" applyNumberFormat="1" applyFont="1" applyFill="1" applyBorder="1" applyAlignment="1">
      <alignment horizontal="righ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3" fontId="8" fillId="2" borderId="9" xfId="0" applyNumberFormat="1" applyFont="1" applyFill="1" applyBorder="1" applyAlignment="1">
      <alignment horizontal="righ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9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36"/>
  <sheetViews>
    <sheetView tabSelected="1" topLeftCell="A11" zoomScale="150" workbookViewId="0">
      <selection activeCell="E132" sqref="E132"/>
    </sheetView>
  </sheetViews>
  <sheetFormatPr defaultRowHeight="12.5" x14ac:dyDescent="0.25"/>
  <cols>
    <col min="1" max="1" width="8.54296875" customWidth="1"/>
    <col min="2" max="2" width="7.81640625" customWidth="1"/>
    <col min="3" max="3" width="44.453125" customWidth="1"/>
    <col min="4" max="5" width="14.26953125" customWidth="1"/>
    <col min="6" max="6" width="14.26953125" hidden="1" customWidth="1"/>
    <col min="7" max="8" width="9.54296875" hidden="1" customWidth="1"/>
  </cols>
  <sheetData>
    <row r="4" spans="1:9" ht="42" customHeight="1" x14ac:dyDescent="0.4">
      <c r="A4" s="1"/>
      <c r="B4" s="10" t="s">
        <v>274</v>
      </c>
      <c r="C4" s="10"/>
      <c r="D4" s="10" t="s">
        <v>302</v>
      </c>
      <c r="E4" s="10"/>
      <c r="F4" s="1"/>
      <c r="G4" s="1"/>
      <c r="H4" s="1" t="s">
        <v>243</v>
      </c>
      <c r="I4" s="1"/>
    </row>
    <row r="5" spans="1:9" x14ac:dyDescent="0.25">
      <c r="B5" s="93"/>
      <c r="C5" s="93"/>
      <c r="D5" s="93"/>
      <c r="E5" s="93"/>
    </row>
    <row r="6" spans="1:9" x14ac:dyDescent="0.25">
      <c r="B6" s="93"/>
      <c r="C6" s="93" t="s">
        <v>0</v>
      </c>
      <c r="D6" s="93"/>
      <c r="E6" s="93"/>
    </row>
    <row r="7" spans="1:9" x14ac:dyDescent="0.25">
      <c r="B7" s="93"/>
      <c r="C7" s="93"/>
      <c r="D7" s="93"/>
      <c r="E7" s="93"/>
    </row>
    <row r="8" spans="1:9" hidden="1" x14ac:dyDescent="0.25">
      <c r="B8" s="93"/>
      <c r="C8" s="93"/>
      <c r="D8" s="93"/>
      <c r="E8" s="93"/>
    </row>
    <row r="9" spans="1:9" hidden="1" x14ac:dyDescent="0.25">
      <c r="B9" s="93"/>
      <c r="C9" s="93"/>
      <c r="D9" s="93"/>
      <c r="E9" s="93"/>
    </row>
    <row r="10" spans="1:9" hidden="1" x14ac:dyDescent="0.25">
      <c r="B10" s="93"/>
      <c r="C10" s="93"/>
      <c r="D10" s="93"/>
      <c r="E10" s="93"/>
    </row>
    <row r="11" spans="1:9" ht="13.5" customHeight="1" x14ac:dyDescent="0.25">
      <c r="B11" s="93"/>
      <c r="C11" s="93"/>
      <c r="D11" s="93"/>
      <c r="E11" s="93"/>
    </row>
    <row r="12" spans="1:9" ht="13" x14ac:dyDescent="0.3">
      <c r="B12" s="94" t="s">
        <v>1</v>
      </c>
      <c r="C12" s="95" t="s">
        <v>232</v>
      </c>
      <c r="D12" s="96"/>
      <c r="E12" s="96"/>
      <c r="F12" s="2"/>
      <c r="G12" s="2" t="s">
        <v>2</v>
      </c>
      <c r="H12" s="2" t="s">
        <v>2</v>
      </c>
    </row>
    <row r="13" spans="1:9" ht="13" x14ac:dyDescent="0.3">
      <c r="B13" s="97"/>
      <c r="C13" s="98" t="s">
        <v>3</v>
      </c>
      <c r="D13" s="99" t="s">
        <v>303</v>
      </c>
      <c r="E13" s="99" t="s">
        <v>302</v>
      </c>
      <c r="F13" s="3" t="s">
        <v>241</v>
      </c>
      <c r="G13" s="4" t="s">
        <v>235</v>
      </c>
      <c r="H13" s="4" t="s">
        <v>242</v>
      </c>
    </row>
    <row r="14" spans="1:9" ht="13" x14ac:dyDescent="0.3">
      <c r="B14" s="100">
        <v>6</v>
      </c>
      <c r="C14" s="101" t="s">
        <v>4</v>
      </c>
      <c r="D14" s="102">
        <f>SUM(D41)</f>
        <v>3491990</v>
      </c>
      <c r="E14" s="102">
        <f>SUM(E41)</f>
        <v>2052332.29</v>
      </c>
      <c r="F14" s="5">
        <f>SUM(F41)</f>
        <v>2236100</v>
      </c>
      <c r="G14" s="5">
        <f t="shared" ref="G14:H22" si="0">(E14/D14)*100</f>
        <v>58.772570654555146</v>
      </c>
      <c r="H14" s="5">
        <f t="shared" si="0"/>
        <v>108.95409144490924</v>
      </c>
    </row>
    <row r="15" spans="1:9" ht="13" hidden="1" x14ac:dyDescent="0.3">
      <c r="B15" s="100"/>
      <c r="C15" s="101"/>
      <c r="D15" s="102"/>
      <c r="E15" s="102"/>
      <c r="F15" s="5"/>
      <c r="G15" s="5"/>
      <c r="H15" s="5"/>
    </row>
    <row r="16" spans="1:9" ht="13" x14ac:dyDescent="0.3">
      <c r="B16" s="100">
        <v>7</v>
      </c>
      <c r="C16" s="101" t="s">
        <v>5</v>
      </c>
      <c r="D16" s="102">
        <f>SUM(D80)</f>
        <v>5000</v>
      </c>
      <c r="E16" s="102">
        <f>SUM(E80)</f>
        <v>0</v>
      </c>
      <c r="F16" s="5">
        <f>SUM(F80)</f>
        <v>12000</v>
      </c>
      <c r="G16" s="5">
        <f t="shared" si="0"/>
        <v>0</v>
      </c>
      <c r="H16" s="5" t="e">
        <f t="shared" si="0"/>
        <v>#DIV/0!</v>
      </c>
    </row>
    <row r="17" spans="1:8" ht="13" x14ac:dyDescent="0.3">
      <c r="B17" s="100">
        <v>8</v>
      </c>
      <c r="C17" s="101" t="s">
        <v>224</v>
      </c>
      <c r="D17" s="102">
        <f>SUM(D86)</f>
        <v>22000</v>
      </c>
      <c r="E17" s="102">
        <f>SUM(E86)</f>
        <v>3000</v>
      </c>
      <c r="F17" s="5">
        <f>SUM(F86)</f>
        <v>22000</v>
      </c>
      <c r="G17" s="5">
        <f>(E17/D17)*100</f>
        <v>13.636363636363635</v>
      </c>
      <c r="H17" s="5">
        <f>(F17/E17)*100</f>
        <v>733.33333333333326</v>
      </c>
    </row>
    <row r="18" spans="1:8" ht="13" x14ac:dyDescent="0.3">
      <c r="B18" s="100">
        <v>9</v>
      </c>
      <c r="C18" s="101" t="s">
        <v>6</v>
      </c>
      <c r="D18" s="102">
        <f>SUM(D88)</f>
        <v>0</v>
      </c>
      <c r="E18" s="102">
        <f>SUM(E88)</f>
        <v>0</v>
      </c>
      <c r="F18" s="5">
        <f>SUM(F88)</f>
        <v>9900</v>
      </c>
      <c r="G18" s="5" t="e">
        <f t="shared" si="0"/>
        <v>#DIV/0!</v>
      </c>
      <c r="H18" s="5" t="e">
        <f t="shared" si="0"/>
        <v>#DIV/0!</v>
      </c>
    </row>
    <row r="19" spans="1:8" x14ac:dyDescent="0.25">
      <c r="B19" s="100"/>
      <c r="C19" s="101"/>
      <c r="D19" s="103"/>
      <c r="E19" s="103"/>
      <c r="F19" s="6"/>
      <c r="G19" s="5"/>
      <c r="H19" s="5"/>
    </row>
    <row r="20" spans="1:8" ht="13" x14ac:dyDescent="0.3">
      <c r="B20" s="100">
        <v>3</v>
      </c>
      <c r="C20" s="101" t="s">
        <v>7</v>
      </c>
      <c r="D20" s="102">
        <f>SUM(D97)</f>
        <v>1951990</v>
      </c>
      <c r="E20" s="102">
        <f>SUM(E97)</f>
        <v>531441.89999999991</v>
      </c>
      <c r="F20" s="5">
        <f>SUM(F97)</f>
        <v>1211092</v>
      </c>
      <c r="G20" s="5">
        <f t="shared" si="0"/>
        <v>27.225646647779953</v>
      </c>
      <c r="H20" s="5">
        <f t="shared" si="0"/>
        <v>227.88794033741038</v>
      </c>
    </row>
    <row r="21" spans="1:8" ht="13" x14ac:dyDescent="0.3">
      <c r="B21" s="100">
        <v>4</v>
      </c>
      <c r="C21" s="101" t="s">
        <v>8</v>
      </c>
      <c r="D21" s="102">
        <f>SUM(D148)</f>
        <v>1527000</v>
      </c>
      <c r="E21" s="102">
        <f>SUM(E148)</f>
        <v>1425054.16</v>
      </c>
      <c r="F21" s="5">
        <f>SUM(F148)</f>
        <v>1008908</v>
      </c>
      <c r="G21" s="5">
        <f t="shared" si="0"/>
        <v>93.323782580222655</v>
      </c>
      <c r="H21" s="5">
        <f t="shared" si="0"/>
        <v>70.797870587599292</v>
      </c>
    </row>
    <row r="22" spans="1:8" ht="13" x14ac:dyDescent="0.3">
      <c r="B22" s="100">
        <v>5</v>
      </c>
      <c r="C22" s="101" t="s">
        <v>9</v>
      </c>
      <c r="D22" s="102">
        <f>SUM(D159)</f>
        <v>40000</v>
      </c>
      <c r="E22" s="102">
        <f>SUM(E159)</f>
        <v>9000</v>
      </c>
      <c r="F22" s="5">
        <f>SUM(F159)</f>
        <v>60000</v>
      </c>
      <c r="G22" s="5">
        <f t="shared" si="0"/>
        <v>22.5</v>
      </c>
      <c r="H22" s="5">
        <f t="shared" si="0"/>
        <v>666.66666666666674</v>
      </c>
    </row>
    <row r="23" spans="1:8" ht="13" x14ac:dyDescent="0.3">
      <c r="B23" s="104" t="s">
        <v>1</v>
      </c>
      <c r="C23" s="105" t="s">
        <v>225</v>
      </c>
      <c r="D23" s="106"/>
      <c r="E23" s="106"/>
      <c r="F23" s="7"/>
      <c r="G23" s="7"/>
      <c r="H23" s="7"/>
    </row>
    <row r="24" spans="1:8" ht="13" x14ac:dyDescent="0.3">
      <c r="B24" s="97"/>
      <c r="C24" s="98" t="s">
        <v>3</v>
      </c>
      <c r="D24" s="107"/>
      <c r="E24" s="107"/>
      <c r="F24" s="3"/>
      <c r="G24" s="3"/>
      <c r="H24" s="3"/>
    </row>
    <row r="25" spans="1:8" ht="13" x14ac:dyDescent="0.3">
      <c r="B25" s="100">
        <v>1</v>
      </c>
      <c r="C25" s="101" t="s">
        <v>10</v>
      </c>
      <c r="D25" s="102">
        <f>SUM(D14:D18)</f>
        <v>3518990</v>
      </c>
      <c r="E25" s="102">
        <f>SUM(E14:E18)</f>
        <v>2055332.29</v>
      </c>
      <c r="F25" s="5">
        <f>SUM(F14:F18)</f>
        <v>2280000</v>
      </c>
      <c r="G25" s="5">
        <f>(E25/D25)*100</f>
        <v>58.406880667464243</v>
      </c>
      <c r="H25" s="5">
        <f>(F25/E25)*100</f>
        <v>110.93096776093563</v>
      </c>
    </row>
    <row r="26" spans="1:8" ht="13" x14ac:dyDescent="0.3">
      <c r="B26" s="100">
        <v>2</v>
      </c>
      <c r="C26" s="101" t="s">
        <v>11</v>
      </c>
      <c r="D26" s="102">
        <f>SUM(D20:D22)</f>
        <v>3518990</v>
      </c>
      <c r="E26" s="102">
        <f>SUM(E20:E22)</f>
        <v>1965496.0599999998</v>
      </c>
      <c r="F26" s="5">
        <f>SUM(F20:F22)</f>
        <v>2280000</v>
      </c>
      <c r="G26" s="5">
        <f>(E26/D26)*100</f>
        <v>55.853982534761393</v>
      </c>
      <c r="H26" s="5">
        <f>(F26/E26)*100</f>
        <v>116.00125008645401</v>
      </c>
    </row>
    <row r="27" spans="1:8" ht="13" x14ac:dyDescent="0.3">
      <c r="B27" s="100">
        <v>3</v>
      </c>
      <c r="C27" s="101" t="s">
        <v>12</v>
      </c>
      <c r="D27" s="102">
        <f>(D25-D26)</f>
        <v>0</v>
      </c>
      <c r="E27" s="102">
        <f>(E25-E26)</f>
        <v>89836.230000000214</v>
      </c>
      <c r="F27" s="5">
        <f>(F25-F26)</f>
        <v>0</v>
      </c>
      <c r="G27" s="5">
        <v>0</v>
      </c>
      <c r="H27" s="5">
        <v>0</v>
      </c>
    </row>
    <row r="28" spans="1:8" x14ac:dyDescent="0.25">
      <c r="B28" s="108"/>
      <c r="C28" s="109"/>
      <c r="D28" s="110"/>
      <c r="E28" s="110"/>
      <c r="F28" s="9"/>
      <c r="G28" s="9"/>
      <c r="H28" s="9"/>
    </row>
    <row r="29" spans="1:8" x14ac:dyDescent="0.25">
      <c r="B29" s="93"/>
      <c r="C29" s="93"/>
      <c r="D29" s="93"/>
      <c r="E29" s="93"/>
    </row>
    <row r="30" spans="1:8" hidden="1" x14ac:dyDescent="0.25">
      <c r="B30" s="93"/>
      <c r="C30" s="93"/>
      <c r="D30" s="93"/>
      <c r="E30" s="93"/>
    </row>
    <row r="31" spans="1:8" ht="13" hidden="1" x14ac:dyDescent="0.3">
      <c r="A31" s="10"/>
      <c r="B31" s="93"/>
      <c r="C31" s="93"/>
      <c r="D31" s="93"/>
      <c r="E31" s="93"/>
    </row>
    <row r="32" spans="1:8" ht="13" hidden="1" x14ac:dyDescent="0.3">
      <c r="A32" s="10"/>
      <c r="B32" s="93"/>
      <c r="C32" s="93"/>
      <c r="D32" s="93"/>
      <c r="E32" s="93"/>
    </row>
    <row r="33" spans="1:11" hidden="1" x14ac:dyDescent="0.25">
      <c r="B33" s="93"/>
      <c r="C33" s="93"/>
      <c r="D33" s="93"/>
      <c r="E33" s="93"/>
    </row>
    <row r="34" spans="1:11" ht="18" x14ac:dyDescent="0.4">
      <c r="A34" s="1"/>
      <c r="B34" s="93"/>
      <c r="C34" s="10" t="s">
        <v>253</v>
      </c>
      <c r="D34" s="93"/>
      <c r="E34" s="93"/>
    </row>
    <row r="35" spans="1:11" hidden="1" x14ac:dyDescent="0.25">
      <c r="B35" s="93"/>
      <c r="C35" s="93"/>
      <c r="D35" s="93"/>
      <c r="E35" s="93"/>
    </row>
    <row r="36" spans="1:11" ht="13" x14ac:dyDescent="0.3">
      <c r="A36" s="11"/>
      <c r="B36" s="111" t="s">
        <v>13</v>
      </c>
      <c r="C36" s="111"/>
      <c r="D36" s="112" t="s">
        <v>303</v>
      </c>
      <c r="E36" s="201" t="s">
        <v>302</v>
      </c>
      <c r="F36" s="12" t="s">
        <v>241</v>
      </c>
      <c r="G36" s="12" t="s">
        <v>2</v>
      </c>
      <c r="H36" s="12" t="s">
        <v>2</v>
      </c>
    </row>
    <row r="37" spans="1:11" ht="13" x14ac:dyDescent="0.3">
      <c r="A37" s="11"/>
      <c r="B37" s="114" t="s">
        <v>14</v>
      </c>
      <c r="C37" s="114" t="s">
        <v>15</v>
      </c>
      <c r="D37" s="114" t="s">
        <v>16</v>
      </c>
      <c r="E37" s="114" t="s">
        <v>248</v>
      </c>
      <c r="F37" s="13" t="s">
        <v>16</v>
      </c>
      <c r="G37" s="14" t="s">
        <v>235</v>
      </c>
      <c r="H37" s="14" t="s">
        <v>242</v>
      </c>
    </row>
    <row r="38" spans="1:11" ht="13" x14ac:dyDescent="0.3">
      <c r="A38" s="15"/>
      <c r="B38" s="115" t="s">
        <v>17</v>
      </c>
      <c r="C38" s="116" t="s">
        <v>18</v>
      </c>
      <c r="D38" s="117">
        <f>SUM(D41+D80+D84+D87)</f>
        <v>3518990</v>
      </c>
      <c r="E38" s="117">
        <f>SUM(E41+E80+E84+E87)</f>
        <v>2055332.29</v>
      </c>
      <c r="F38" s="16">
        <f>(F42+F48+F56+F67+F80+F84+F87)</f>
        <v>2280000</v>
      </c>
      <c r="G38" s="17">
        <f>(E38/D38)*100</f>
        <v>58.406880667464243</v>
      </c>
      <c r="H38" s="17">
        <f>(F38/E38)*100</f>
        <v>110.93096776093563</v>
      </c>
    </row>
    <row r="39" spans="1:11" ht="13" x14ac:dyDescent="0.3">
      <c r="A39" s="15"/>
      <c r="B39" s="118" t="s">
        <v>19</v>
      </c>
      <c r="C39" s="105" t="s">
        <v>20</v>
      </c>
      <c r="D39" s="106"/>
      <c r="E39" s="106"/>
      <c r="F39" s="7"/>
      <c r="G39" s="7"/>
      <c r="H39" s="7"/>
    </row>
    <row r="40" spans="1:11" ht="13" x14ac:dyDescent="0.3">
      <c r="A40" s="18"/>
      <c r="B40" s="119" t="s">
        <v>17</v>
      </c>
      <c r="C40" s="98" t="s">
        <v>21</v>
      </c>
      <c r="D40" s="107"/>
      <c r="E40" s="107"/>
      <c r="F40" s="3"/>
      <c r="G40" s="3"/>
      <c r="H40" s="3"/>
    </row>
    <row r="41" spans="1:11" s="19" customFormat="1" ht="13" x14ac:dyDescent="0.3">
      <c r="A41" s="18"/>
      <c r="B41" s="120">
        <v>6</v>
      </c>
      <c r="C41" s="121" t="s">
        <v>22</v>
      </c>
      <c r="D41" s="102">
        <f>(D42+D48+D56+D67+D76)</f>
        <v>3491990</v>
      </c>
      <c r="E41" s="102">
        <f>(E42+E48+E56+E67+E76)</f>
        <v>2052332.29</v>
      </c>
      <c r="F41" s="5">
        <f>(F42+F48+F56+F67)</f>
        <v>2236100</v>
      </c>
      <c r="G41" s="5">
        <f t="shared" ref="G41:G88" si="1">(E41/D41)*100</f>
        <v>58.772570654555146</v>
      </c>
      <c r="H41" s="5">
        <f t="shared" ref="H41:H88" si="2">(F41/E41)*100</f>
        <v>108.95409144490924</v>
      </c>
    </row>
    <row r="42" spans="1:11" s="20" customFormat="1" ht="13" x14ac:dyDescent="0.3">
      <c r="A42" s="21"/>
      <c r="B42" s="122">
        <v>61</v>
      </c>
      <c r="C42" s="123" t="s">
        <v>23</v>
      </c>
      <c r="D42" s="124">
        <f>(D43+D44+D45+D46+D47)</f>
        <v>1235500</v>
      </c>
      <c r="E42" s="124">
        <f>(E43+E44+E45+E46+E47)</f>
        <v>636468.80000000005</v>
      </c>
      <c r="F42" s="22">
        <f>(F43+F44+F45+F46+F47)</f>
        <v>1126000</v>
      </c>
      <c r="G42" s="22">
        <f t="shared" si="1"/>
        <v>51.515078915418869</v>
      </c>
      <c r="H42" s="22">
        <f t="shared" si="2"/>
        <v>176.91362090333413</v>
      </c>
      <c r="I42" s="23"/>
      <c r="J42" s="23"/>
      <c r="K42" s="23"/>
    </row>
    <row r="43" spans="1:11" s="8" customFormat="1" ht="10.5" customHeight="1" x14ac:dyDescent="0.25">
      <c r="A43" s="24"/>
      <c r="B43" s="125">
        <v>61111</v>
      </c>
      <c r="C43" s="101" t="s">
        <v>24</v>
      </c>
      <c r="D43" s="103">
        <v>1100000</v>
      </c>
      <c r="E43" s="103">
        <v>616820.42000000004</v>
      </c>
      <c r="F43" s="6">
        <v>1060000</v>
      </c>
      <c r="G43" s="5">
        <f t="shared" si="1"/>
        <v>56.074583636363641</v>
      </c>
      <c r="H43" s="5">
        <f t="shared" si="2"/>
        <v>171.84904481599358</v>
      </c>
    </row>
    <row r="44" spans="1:11" s="8" customFormat="1" ht="0.75" hidden="1" customHeight="1" x14ac:dyDescent="0.25">
      <c r="A44" s="18"/>
      <c r="B44" s="125"/>
      <c r="C44" s="101"/>
      <c r="D44" s="103">
        <v>0</v>
      </c>
      <c r="E44" s="103">
        <v>0</v>
      </c>
      <c r="F44" s="6"/>
      <c r="G44" s="5">
        <v>0</v>
      </c>
      <c r="H44" s="5">
        <v>0</v>
      </c>
    </row>
    <row r="45" spans="1:11" s="8" customFormat="1" x14ac:dyDescent="0.25">
      <c r="A45" s="24"/>
      <c r="B45" s="125">
        <v>61341</v>
      </c>
      <c r="C45" s="101" t="s">
        <v>25</v>
      </c>
      <c r="D45" s="103">
        <v>100000</v>
      </c>
      <c r="E45" s="103">
        <v>13728.84</v>
      </c>
      <c r="F45" s="6">
        <v>40000</v>
      </c>
      <c r="G45" s="5">
        <f t="shared" si="1"/>
        <v>13.72884</v>
      </c>
      <c r="H45" s="5">
        <f t="shared" si="2"/>
        <v>291.35746355846527</v>
      </c>
    </row>
    <row r="46" spans="1:11" s="8" customFormat="1" x14ac:dyDescent="0.25">
      <c r="A46" s="24"/>
      <c r="B46" s="125">
        <v>61433</v>
      </c>
      <c r="C46" s="101" t="s">
        <v>26</v>
      </c>
      <c r="D46" s="103">
        <v>15500</v>
      </c>
      <c r="E46" s="103">
        <v>3758.05</v>
      </c>
      <c r="F46" s="6">
        <v>12500</v>
      </c>
      <c r="G46" s="5">
        <f t="shared" si="1"/>
        <v>24.245483870967742</v>
      </c>
      <c r="H46" s="5">
        <f t="shared" si="2"/>
        <v>332.61931054669304</v>
      </c>
    </row>
    <row r="47" spans="1:11" s="8" customFormat="1" x14ac:dyDescent="0.25">
      <c r="A47" s="24"/>
      <c r="B47" s="125">
        <v>61453</v>
      </c>
      <c r="C47" s="101" t="s">
        <v>27</v>
      </c>
      <c r="D47" s="103">
        <v>20000</v>
      </c>
      <c r="E47" s="103">
        <v>2161.4899999999998</v>
      </c>
      <c r="F47" s="6">
        <v>13500</v>
      </c>
      <c r="G47" s="5">
        <f t="shared" si="1"/>
        <v>10.807449999999999</v>
      </c>
      <c r="H47" s="5">
        <f t="shared" si="2"/>
        <v>624.56916293852862</v>
      </c>
    </row>
    <row r="48" spans="1:11" s="20" customFormat="1" ht="11.25" customHeight="1" x14ac:dyDescent="0.3">
      <c r="A48" s="25"/>
      <c r="B48" s="122">
        <v>63</v>
      </c>
      <c r="C48" s="123" t="s">
        <v>28</v>
      </c>
      <c r="D48" s="124">
        <f>( D49+D50+D51+D53+D54+D55)</f>
        <v>1734890</v>
      </c>
      <c r="E48" s="124">
        <f>(E49+E50+E51+E53+E54+E55)</f>
        <v>1077229.78</v>
      </c>
      <c r="F48" s="22">
        <f>(F50+F51+F52)</f>
        <v>540000</v>
      </c>
      <c r="G48" s="22">
        <f t="shared" si="1"/>
        <v>62.092108433387708</v>
      </c>
      <c r="H48" s="22">
        <f t="shared" si="2"/>
        <v>50.128580737899767</v>
      </c>
      <c r="I48" s="23"/>
      <c r="J48" s="23"/>
      <c r="K48" s="23"/>
    </row>
    <row r="49" spans="1:11" s="20" customFormat="1" ht="11.25" customHeight="1" x14ac:dyDescent="0.25">
      <c r="A49" s="25"/>
      <c r="B49" s="126">
        <v>63311</v>
      </c>
      <c r="C49" s="127" t="s">
        <v>283</v>
      </c>
      <c r="D49" s="128">
        <v>1172400</v>
      </c>
      <c r="E49" s="128">
        <v>980635.51</v>
      </c>
      <c r="F49" s="22"/>
      <c r="G49" s="22"/>
      <c r="H49" s="22"/>
      <c r="I49" s="23"/>
      <c r="J49" s="23"/>
      <c r="K49" s="23"/>
    </row>
    <row r="50" spans="1:11" s="8" customFormat="1" x14ac:dyDescent="0.25">
      <c r="A50" s="24"/>
      <c r="B50" s="129">
        <v>63312</v>
      </c>
      <c r="C50" s="130" t="s">
        <v>148</v>
      </c>
      <c r="D50" s="131">
        <v>94500</v>
      </c>
      <c r="E50" s="131">
        <v>14404.27</v>
      </c>
      <c r="F50" s="6">
        <v>110000</v>
      </c>
      <c r="G50" s="5">
        <f t="shared" si="1"/>
        <v>15.242613756613757</v>
      </c>
      <c r="H50" s="5">
        <f t="shared" si="2"/>
        <v>763.66244176206078</v>
      </c>
    </row>
    <row r="51" spans="1:11" s="8" customFormat="1" x14ac:dyDescent="0.25">
      <c r="A51" s="24"/>
      <c r="B51" s="129">
        <v>63321</v>
      </c>
      <c r="C51" s="195" t="s">
        <v>295</v>
      </c>
      <c r="D51" s="131">
        <v>64000</v>
      </c>
      <c r="E51" s="131">
        <v>20000</v>
      </c>
      <c r="F51" s="6">
        <v>400000</v>
      </c>
      <c r="G51" s="5">
        <f t="shared" si="1"/>
        <v>31.25</v>
      </c>
      <c r="H51" s="5">
        <f t="shared" si="2"/>
        <v>2000</v>
      </c>
    </row>
    <row r="52" spans="1:11" s="8" customFormat="1" hidden="1" x14ac:dyDescent="0.25">
      <c r="A52" s="24"/>
      <c r="B52" s="129">
        <v>63431</v>
      </c>
      <c r="C52" s="130" t="s">
        <v>29</v>
      </c>
      <c r="D52" s="131">
        <v>0</v>
      </c>
      <c r="E52" s="131">
        <v>0</v>
      </c>
      <c r="F52" s="6">
        <v>30000</v>
      </c>
      <c r="G52" s="5" t="e">
        <f t="shared" si="1"/>
        <v>#DIV/0!</v>
      </c>
      <c r="H52" s="5" t="e">
        <f t="shared" si="2"/>
        <v>#DIV/0!</v>
      </c>
    </row>
    <row r="53" spans="1:11" s="8" customFormat="1" x14ac:dyDescent="0.25">
      <c r="A53" s="24"/>
      <c r="B53" s="129">
        <v>63414</v>
      </c>
      <c r="C53" s="130" t="s">
        <v>278</v>
      </c>
      <c r="D53" s="131">
        <v>11843</v>
      </c>
      <c r="E53" s="131">
        <v>0</v>
      </c>
      <c r="F53" s="6"/>
      <c r="G53" s="5">
        <f t="shared" si="1"/>
        <v>0</v>
      </c>
      <c r="H53" s="5"/>
    </row>
    <row r="54" spans="1:11" s="8" customFormat="1" x14ac:dyDescent="0.25">
      <c r="A54" s="24"/>
      <c r="B54" s="129">
        <v>634140</v>
      </c>
      <c r="C54" s="130" t="s">
        <v>279</v>
      </c>
      <c r="D54" s="131">
        <v>142147</v>
      </c>
      <c r="E54" s="131">
        <v>0</v>
      </c>
      <c r="F54" s="6"/>
      <c r="G54" s="5">
        <f t="shared" si="1"/>
        <v>0</v>
      </c>
      <c r="H54" s="5"/>
    </row>
    <row r="55" spans="1:11" s="8" customFormat="1" x14ac:dyDescent="0.25">
      <c r="A55" s="24"/>
      <c r="B55" s="129">
        <v>63821</v>
      </c>
      <c r="C55" s="195" t="s">
        <v>300</v>
      </c>
      <c r="D55" s="131">
        <v>250000</v>
      </c>
      <c r="E55" s="131">
        <v>62190</v>
      </c>
      <c r="F55" s="6"/>
      <c r="G55" s="5">
        <f t="shared" si="1"/>
        <v>24.876000000000001</v>
      </c>
      <c r="H55" s="5"/>
    </row>
    <row r="56" spans="1:11" s="20" customFormat="1" ht="11.25" customHeight="1" x14ac:dyDescent="0.3">
      <c r="A56" s="25"/>
      <c r="B56" s="122">
        <v>64</v>
      </c>
      <c r="C56" s="123" t="s">
        <v>30</v>
      </c>
      <c r="D56" s="124">
        <f>(D58+D59+D61+D62+D63+D64+D65+D66)</f>
        <v>230500</v>
      </c>
      <c r="E56" s="124">
        <f>(E58+E59+E61+E62+E63+E64+E65+E66)</f>
        <v>66196.689999999988</v>
      </c>
      <c r="F56" s="22">
        <f>SUM(F58+F59+F61+F62+F63+F66)</f>
        <v>207100</v>
      </c>
      <c r="G56" s="22">
        <f t="shared" si="1"/>
        <v>28.718737527114964</v>
      </c>
      <c r="H56" s="22">
        <f t="shared" si="2"/>
        <v>312.85552193017509</v>
      </c>
      <c r="I56" s="23"/>
      <c r="J56" s="23"/>
      <c r="K56" s="23"/>
    </row>
    <row r="57" spans="1:11" s="20" customFormat="1" ht="12" hidden="1" customHeight="1" x14ac:dyDescent="0.3">
      <c r="A57" s="25"/>
      <c r="B57" s="122"/>
      <c r="C57" s="123"/>
      <c r="D57" s="124"/>
      <c r="E57" s="124"/>
      <c r="F57" s="22"/>
      <c r="G57" s="22"/>
      <c r="H57" s="22"/>
      <c r="I57" s="23"/>
      <c r="J57" s="23"/>
      <c r="K57" s="23"/>
    </row>
    <row r="58" spans="1:11" s="8" customFormat="1" hidden="1" x14ac:dyDescent="0.25">
      <c r="A58" s="24"/>
      <c r="B58" s="125">
        <v>0</v>
      </c>
      <c r="C58" s="101" t="s">
        <v>149</v>
      </c>
      <c r="D58" s="103">
        <v>0</v>
      </c>
      <c r="E58" s="103">
        <v>0</v>
      </c>
      <c r="F58" s="6">
        <v>600</v>
      </c>
      <c r="G58" s="5" t="e">
        <f t="shared" si="1"/>
        <v>#DIV/0!</v>
      </c>
      <c r="H58" s="5" t="e">
        <f t="shared" si="2"/>
        <v>#DIV/0!</v>
      </c>
    </row>
    <row r="59" spans="1:11" s="8" customFormat="1" ht="11.25" customHeight="1" x14ac:dyDescent="0.25">
      <c r="A59" s="24"/>
      <c r="B59" s="125">
        <v>64132</v>
      </c>
      <c r="C59" s="101" t="s">
        <v>150</v>
      </c>
      <c r="D59" s="103">
        <v>2000</v>
      </c>
      <c r="E59" s="103">
        <v>609.41</v>
      </c>
      <c r="F59" s="6">
        <v>9000</v>
      </c>
      <c r="G59" s="5">
        <f t="shared" si="1"/>
        <v>30.470500000000001</v>
      </c>
      <c r="H59" s="5">
        <f t="shared" si="2"/>
        <v>1476.8382533926256</v>
      </c>
    </row>
    <row r="60" spans="1:11" s="8" customFormat="1" ht="12" hidden="1" customHeight="1" x14ac:dyDescent="0.25">
      <c r="A60" s="24"/>
      <c r="B60" s="125"/>
      <c r="C60" s="101"/>
      <c r="D60" s="103"/>
      <c r="E60" s="103"/>
      <c r="F60" s="6"/>
      <c r="G60" s="5"/>
      <c r="H60" s="5"/>
    </row>
    <row r="61" spans="1:11" s="8" customFormat="1" x14ac:dyDescent="0.25">
      <c r="A61" s="24"/>
      <c r="B61" s="125">
        <v>64219</v>
      </c>
      <c r="C61" s="101" t="s">
        <v>31</v>
      </c>
      <c r="D61" s="103">
        <v>17000</v>
      </c>
      <c r="E61" s="103">
        <v>9638.14</v>
      </c>
      <c r="F61" s="6">
        <v>41000</v>
      </c>
      <c r="G61" s="5">
        <f t="shared" si="1"/>
        <v>56.694941176470579</v>
      </c>
      <c r="H61" s="5">
        <f t="shared" si="2"/>
        <v>425.39328127626288</v>
      </c>
    </row>
    <row r="62" spans="1:11" s="8" customFormat="1" x14ac:dyDescent="0.25">
      <c r="A62" s="24"/>
      <c r="B62" s="125">
        <v>64224</v>
      </c>
      <c r="C62" s="101" t="s">
        <v>151</v>
      </c>
      <c r="D62" s="103">
        <v>40000</v>
      </c>
      <c r="E62" s="103">
        <v>17447.12</v>
      </c>
      <c r="F62" s="6">
        <v>56000</v>
      </c>
      <c r="G62" s="5">
        <f>(E62/D62)*100</f>
        <v>43.617799999999995</v>
      </c>
      <c r="H62" s="5">
        <f>(F62/E62)*100</f>
        <v>320.96987926947259</v>
      </c>
    </row>
    <row r="63" spans="1:11" s="8" customFormat="1" ht="14.25" customHeight="1" x14ac:dyDescent="0.25">
      <c r="A63" s="24"/>
      <c r="B63" s="125">
        <v>64222</v>
      </c>
      <c r="C63" s="101" t="s">
        <v>32</v>
      </c>
      <c r="D63" s="103">
        <v>100000</v>
      </c>
      <c r="E63" s="103">
        <v>22357.62</v>
      </c>
      <c r="F63" s="6">
        <v>100000</v>
      </c>
      <c r="G63" s="5">
        <f t="shared" si="1"/>
        <v>22.357620000000001</v>
      </c>
      <c r="H63" s="5">
        <f t="shared" si="2"/>
        <v>447.27479937488874</v>
      </c>
    </row>
    <row r="64" spans="1:11" s="8" customFormat="1" ht="14.25" customHeight="1" x14ac:dyDescent="0.25">
      <c r="A64" s="24"/>
      <c r="B64" s="125">
        <v>64234</v>
      </c>
      <c r="C64" s="101" t="s">
        <v>254</v>
      </c>
      <c r="D64" s="103">
        <v>500</v>
      </c>
      <c r="E64" s="103">
        <v>17.13</v>
      </c>
      <c r="F64" s="6"/>
      <c r="G64" s="5">
        <f t="shared" si="1"/>
        <v>3.4259999999999997</v>
      </c>
      <c r="H64" s="5"/>
    </row>
    <row r="65" spans="1:11" s="8" customFormat="1" ht="14.25" customHeight="1" x14ac:dyDescent="0.25">
      <c r="A65" s="24"/>
      <c r="B65" s="125">
        <v>64299</v>
      </c>
      <c r="C65" s="101" t="s">
        <v>260</v>
      </c>
      <c r="D65" s="103">
        <v>70000</v>
      </c>
      <c r="E65" s="103">
        <v>15947.27</v>
      </c>
      <c r="F65" s="6"/>
      <c r="G65" s="5">
        <f t="shared" si="1"/>
        <v>22.781814285714287</v>
      </c>
      <c r="H65" s="5"/>
    </row>
    <row r="66" spans="1:11" s="8" customFormat="1" x14ac:dyDescent="0.25">
      <c r="A66" s="24"/>
      <c r="B66" s="125">
        <v>64321</v>
      </c>
      <c r="C66" s="101" t="s">
        <v>149</v>
      </c>
      <c r="D66" s="103">
        <v>1000</v>
      </c>
      <c r="E66" s="103">
        <v>180</v>
      </c>
      <c r="F66" s="6">
        <v>500</v>
      </c>
      <c r="G66" s="5">
        <f t="shared" si="1"/>
        <v>18</v>
      </c>
      <c r="H66" s="5">
        <f t="shared" si="2"/>
        <v>277.77777777777777</v>
      </c>
    </row>
    <row r="67" spans="1:11" s="20" customFormat="1" ht="13" x14ac:dyDescent="0.3">
      <c r="A67" s="25"/>
      <c r="B67" s="122">
        <v>65</v>
      </c>
      <c r="C67" s="123" t="s">
        <v>33</v>
      </c>
      <c r="D67" s="124">
        <f>(D69+D70+D71+D72+D73+D74+D75)</f>
        <v>284100</v>
      </c>
      <c r="E67" s="124">
        <f>(E69+E70+E71+E72+E73+E74+E75)</f>
        <v>242437.02</v>
      </c>
      <c r="F67" s="22">
        <f>(F69+F70+F71+F72+F73+F74+F75)</f>
        <v>363000</v>
      </c>
      <c r="G67" s="22">
        <f t="shared" si="1"/>
        <v>85.335100316789863</v>
      </c>
      <c r="H67" s="22">
        <f t="shared" si="2"/>
        <v>149.72960812667966</v>
      </c>
      <c r="I67" s="23"/>
      <c r="J67" s="23"/>
      <c r="K67" s="23"/>
    </row>
    <row r="68" spans="1:11" s="20" customFormat="1" ht="12" hidden="1" customHeight="1" x14ac:dyDescent="0.3">
      <c r="A68" s="25"/>
      <c r="B68" s="122"/>
      <c r="C68" s="123"/>
      <c r="D68" s="124"/>
      <c r="E68" s="124"/>
      <c r="F68" s="22"/>
      <c r="G68" s="22"/>
      <c r="H68" s="22"/>
      <c r="I68" s="23"/>
      <c r="J68" s="23"/>
      <c r="K68" s="23"/>
    </row>
    <row r="69" spans="1:11" s="8" customFormat="1" x14ac:dyDescent="0.25">
      <c r="A69" s="24"/>
      <c r="B69" s="125">
        <v>65129</v>
      </c>
      <c r="C69" s="101" t="s">
        <v>34</v>
      </c>
      <c r="D69" s="103">
        <v>10000</v>
      </c>
      <c r="E69" s="103">
        <v>9816</v>
      </c>
      <c r="F69" s="6">
        <v>10000</v>
      </c>
      <c r="G69" s="5">
        <f t="shared" si="1"/>
        <v>98.16</v>
      </c>
      <c r="H69" s="5">
        <f t="shared" si="2"/>
        <v>101.87449062754685</v>
      </c>
    </row>
    <row r="70" spans="1:11" s="8" customFormat="1" x14ac:dyDescent="0.25">
      <c r="A70" s="24"/>
      <c r="B70" s="125">
        <v>65139</v>
      </c>
      <c r="C70" s="101" t="s">
        <v>152</v>
      </c>
      <c r="D70" s="103">
        <v>100</v>
      </c>
      <c r="E70" s="103">
        <v>0</v>
      </c>
      <c r="F70" s="6">
        <v>2000</v>
      </c>
      <c r="G70" s="5">
        <f t="shared" si="1"/>
        <v>0</v>
      </c>
      <c r="H70" s="5" t="e">
        <f t="shared" si="2"/>
        <v>#DIV/0!</v>
      </c>
    </row>
    <row r="71" spans="1:11" s="8" customFormat="1" x14ac:dyDescent="0.25">
      <c r="A71" s="24"/>
      <c r="B71" s="125">
        <v>65241</v>
      </c>
      <c r="C71" s="101" t="s">
        <v>36</v>
      </c>
      <c r="D71" s="103">
        <v>50000</v>
      </c>
      <c r="E71" s="103">
        <v>203337.03</v>
      </c>
      <c r="F71" s="6">
        <v>30000</v>
      </c>
      <c r="G71" s="5">
        <f t="shared" si="1"/>
        <v>406.67406</v>
      </c>
      <c r="H71" s="5">
        <f t="shared" si="2"/>
        <v>14.753830131186632</v>
      </c>
    </row>
    <row r="72" spans="1:11" s="8" customFormat="1" x14ac:dyDescent="0.25">
      <c r="A72" s="24"/>
      <c r="B72" s="125">
        <v>65269</v>
      </c>
      <c r="C72" s="101" t="s">
        <v>37</v>
      </c>
      <c r="D72" s="103">
        <v>38000</v>
      </c>
      <c r="E72" s="196">
        <v>14121.81</v>
      </c>
      <c r="F72" s="6">
        <v>125000</v>
      </c>
      <c r="G72" s="5">
        <f t="shared" si="1"/>
        <v>37.162657894736839</v>
      </c>
      <c r="H72" s="5">
        <f t="shared" si="2"/>
        <v>885.15565639248791</v>
      </c>
    </row>
    <row r="73" spans="1:11" s="8" customFormat="1" x14ac:dyDescent="0.25">
      <c r="A73" s="24"/>
      <c r="B73" s="125">
        <v>65311</v>
      </c>
      <c r="C73" s="101" t="s">
        <v>35</v>
      </c>
      <c r="D73" s="103">
        <v>86000</v>
      </c>
      <c r="E73" s="103">
        <v>9560.9</v>
      </c>
      <c r="F73" s="6">
        <v>28000</v>
      </c>
      <c r="G73" s="5">
        <f t="shared" si="1"/>
        <v>11.117325581395349</v>
      </c>
      <c r="H73" s="5">
        <f t="shared" si="2"/>
        <v>292.85945883755716</v>
      </c>
    </row>
    <row r="74" spans="1:11" s="8" customFormat="1" x14ac:dyDescent="0.25">
      <c r="A74" s="24"/>
      <c r="B74" s="125">
        <v>65321</v>
      </c>
      <c r="C74" s="101" t="s">
        <v>247</v>
      </c>
      <c r="D74" s="103">
        <v>100000</v>
      </c>
      <c r="E74" s="103">
        <v>5601.28</v>
      </c>
      <c r="F74" s="6">
        <v>68000</v>
      </c>
      <c r="G74" s="5">
        <f t="shared" si="1"/>
        <v>5.6012799999999991</v>
      </c>
      <c r="H74" s="5"/>
    </row>
    <row r="75" spans="1:11" s="8" customFormat="1" hidden="1" x14ac:dyDescent="0.25">
      <c r="A75" s="24"/>
      <c r="B75" s="125">
        <v>65331</v>
      </c>
      <c r="C75" s="101" t="s">
        <v>246</v>
      </c>
      <c r="D75" s="103">
        <v>0</v>
      </c>
      <c r="E75" s="103">
        <v>0</v>
      </c>
      <c r="F75" s="6">
        <v>100000</v>
      </c>
      <c r="G75" s="5" t="e">
        <f t="shared" si="1"/>
        <v>#DIV/0!</v>
      </c>
      <c r="H75" s="5" t="e">
        <f t="shared" si="2"/>
        <v>#DIV/0!</v>
      </c>
    </row>
    <row r="76" spans="1:11" s="8" customFormat="1" ht="13" x14ac:dyDescent="0.3">
      <c r="A76" s="24"/>
      <c r="B76" s="122">
        <v>66</v>
      </c>
      <c r="C76" s="123"/>
      <c r="D76" s="124">
        <v>7000</v>
      </c>
      <c r="E76" s="124">
        <f>SUM(E77:E79)</f>
        <v>30000</v>
      </c>
      <c r="F76" s="22"/>
      <c r="G76" s="22">
        <f t="shared" si="1"/>
        <v>428.57142857142856</v>
      </c>
      <c r="H76" s="5"/>
    </row>
    <row r="77" spans="1:11" s="8" customFormat="1" x14ac:dyDescent="0.25">
      <c r="A77" s="24"/>
      <c r="B77" s="198">
        <v>66314</v>
      </c>
      <c r="C77" s="197" t="s">
        <v>79</v>
      </c>
      <c r="D77" s="199">
        <v>0</v>
      </c>
      <c r="E77" s="202">
        <v>30000</v>
      </c>
      <c r="F77" s="22"/>
      <c r="G77" s="22"/>
      <c r="H77" s="5"/>
    </row>
    <row r="78" spans="1:11" s="8" customFormat="1" x14ac:dyDescent="0.25">
      <c r="A78" s="24"/>
      <c r="B78" s="198">
        <v>66322</v>
      </c>
      <c r="C78" s="197" t="s">
        <v>251</v>
      </c>
      <c r="D78" s="199">
        <v>7000</v>
      </c>
      <c r="E78" s="8">
        <v>0</v>
      </c>
      <c r="F78" s="22"/>
      <c r="G78" s="22"/>
      <c r="H78" s="5"/>
    </row>
    <row r="79" spans="1:11" s="8" customFormat="1" x14ac:dyDescent="0.25">
      <c r="A79" s="24"/>
      <c r="B79" s="129">
        <v>66342</v>
      </c>
      <c r="C79" s="200" t="s">
        <v>301</v>
      </c>
      <c r="D79" s="131">
        <v>0</v>
      </c>
      <c r="E79" s="131">
        <v>0</v>
      </c>
      <c r="F79" s="6"/>
      <c r="G79" s="5" t="e">
        <f t="shared" si="1"/>
        <v>#DIV/0!</v>
      </c>
      <c r="H79" s="5"/>
    </row>
    <row r="80" spans="1:11" s="20" customFormat="1" ht="13" x14ac:dyDescent="0.3">
      <c r="A80" s="25"/>
      <c r="B80" s="122">
        <v>71</v>
      </c>
      <c r="C80" s="123" t="s">
        <v>38</v>
      </c>
      <c r="D80" s="124">
        <f>(D81)</f>
        <v>5000</v>
      </c>
      <c r="E80" s="124">
        <f>SUM(E81)</f>
        <v>0</v>
      </c>
      <c r="F80" s="22">
        <f>(F81)</f>
        <v>12000</v>
      </c>
      <c r="G80" s="22">
        <f t="shared" si="1"/>
        <v>0</v>
      </c>
      <c r="H80" s="22" t="e">
        <f t="shared" si="2"/>
        <v>#DIV/0!</v>
      </c>
      <c r="I80" s="23"/>
      <c r="J80" s="23"/>
      <c r="K80" s="23"/>
    </row>
    <row r="81" spans="1:11" s="8" customFormat="1" x14ac:dyDescent="0.25">
      <c r="A81" s="24"/>
      <c r="B81" s="125">
        <v>71111</v>
      </c>
      <c r="C81" s="101" t="s">
        <v>39</v>
      </c>
      <c r="D81" s="103">
        <v>5000</v>
      </c>
      <c r="E81" s="103">
        <v>0</v>
      </c>
      <c r="F81" s="6">
        <v>12000</v>
      </c>
      <c r="G81" s="5">
        <f t="shared" si="1"/>
        <v>0</v>
      </c>
      <c r="H81" s="5" t="e">
        <f t="shared" si="2"/>
        <v>#DIV/0!</v>
      </c>
    </row>
    <row r="82" spans="1:11" s="8" customFormat="1" ht="12" hidden="1" customHeight="1" x14ac:dyDescent="0.25">
      <c r="A82" s="24"/>
      <c r="B82" s="125">
        <v>71112</v>
      </c>
      <c r="C82" s="101" t="s">
        <v>40</v>
      </c>
      <c r="D82" s="103">
        <v>70000</v>
      </c>
      <c r="E82" s="103">
        <v>70000</v>
      </c>
      <c r="F82" s="6"/>
      <c r="G82" s="5">
        <f t="shared" si="1"/>
        <v>100</v>
      </c>
      <c r="H82" s="5">
        <f t="shared" si="2"/>
        <v>0</v>
      </c>
    </row>
    <row r="83" spans="1:11" s="8" customFormat="1" ht="12" hidden="1" customHeight="1" x14ac:dyDescent="0.25">
      <c r="A83" s="24"/>
      <c r="B83" s="125">
        <v>71121</v>
      </c>
      <c r="C83" s="101" t="s">
        <v>41</v>
      </c>
      <c r="D83" s="103">
        <v>20000</v>
      </c>
      <c r="E83" s="103">
        <v>20000</v>
      </c>
      <c r="F83" s="6"/>
      <c r="G83" s="5">
        <f t="shared" si="1"/>
        <v>100</v>
      </c>
      <c r="H83" s="5">
        <f t="shared" si="2"/>
        <v>0</v>
      </c>
    </row>
    <row r="84" spans="1:11" s="20" customFormat="1" ht="13" x14ac:dyDescent="0.3">
      <c r="A84" s="25"/>
      <c r="B84" s="122">
        <v>81</v>
      </c>
      <c r="C84" s="123" t="s">
        <v>222</v>
      </c>
      <c r="D84" s="124">
        <f>SUM(D86)</f>
        <v>22000</v>
      </c>
      <c r="E84" s="124">
        <f>SUM(E86)</f>
        <v>3000</v>
      </c>
      <c r="F84" s="22">
        <f>(F86)</f>
        <v>22000</v>
      </c>
      <c r="G84" s="22">
        <f t="shared" si="1"/>
        <v>13.636363636363635</v>
      </c>
      <c r="H84" s="22">
        <f t="shared" si="2"/>
        <v>733.33333333333326</v>
      </c>
      <c r="I84" s="23"/>
      <c r="J84" s="23"/>
      <c r="K84" s="23"/>
    </row>
    <row r="85" spans="1:11" s="20" customFormat="1" ht="12" hidden="1" customHeight="1" x14ac:dyDescent="0.3">
      <c r="A85" s="25"/>
      <c r="B85" s="122"/>
      <c r="C85" s="123"/>
      <c r="D85" s="124"/>
      <c r="E85" s="124"/>
      <c r="F85" s="22"/>
      <c r="G85" s="22"/>
      <c r="H85" s="22"/>
      <c r="I85" s="23"/>
      <c r="J85" s="23"/>
      <c r="K85" s="23"/>
    </row>
    <row r="86" spans="1:11" x14ac:dyDescent="0.25">
      <c r="B86" s="132">
        <v>812</v>
      </c>
      <c r="C86" s="133" t="s">
        <v>223</v>
      </c>
      <c r="D86" s="134">
        <v>22000</v>
      </c>
      <c r="E86" s="134">
        <v>3000</v>
      </c>
      <c r="F86" s="75">
        <v>22000</v>
      </c>
      <c r="G86" s="88">
        <f>(E86/D86)*100</f>
        <v>13.636363636363635</v>
      </c>
      <c r="H86" s="88">
        <f>(F86/E86)*100</f>
        <v>733.33333333333326</v>
      </c>
    </row>
    <row r="87" spans="1:11" s="20" customFormat="1" ht="13" x14ac:dyDescent="0.3">
      <c r="A87" s="25"/>
      <c r="B87" s="122">
        <v>92</v>
      </c>
      <c r="C87" s="123" t="s">
        <v>42</v>
      </c>
      <c r="D87" s="124">
        <f>SUM(D88)</f>
        <v>0</v>
      </c>
      <c r="E87" s="124">
        <v>0</v>
      </c>
      <c r="F87" s="22">
        <f>(F88)</f>
        <v>9900</v>
      </c>
      <c r="G87" s="22" t="e">
        <f t="shared" si="1"/>
        <v>#DIV/0!</v>
      </c>
      <c r="H87" s="22" t="e">
        <f t="shared" si="2"/>
        <v>#DIV/0!</v>
      </c>
      <c r="I87" s="23"/>
      <c r="J87" s="23"/>
      <c r="K87" s="23"/>
    </row>
    <row r="88" spans="1:11" s="8" customFormat="1" x14ac:dyDescent="0.25">
      <c r="A88" s="24"/>
      <c r="B88" s="125">
        <v>9221</v>
      </c>
      <c r="C88" s="101" t="s">
        <v>43</v>
      </c>
      <c r="D88" s="103">
        <v>0</v>
      </c>
      <c r="E88" s="103">
        <v>0</v>
      </c>
      <c r="F88" s="6">
        <v>9900</v>
      </c>
      <c r="G88" s="5" t="e">
        <f t="shared" si="1"/>
        <v>#DIV/0!</v>
      </c>
      <c r="H88" s="5" t="e">
        <f t="shared" si="2"/>
        <v>#DIV/0!</v>
      </c>
    </row>
    <row r="89" spans="1:11" x14ac:dyDescent="0.25">
      <c r="B89" s="93"/>
      <c r="C89" s="93"/>
      <c r="D89" s="93"/>
      <c r="E89" s="93"/>
    </row>
    <row r="90" spans="1:11" x14ac:dyDescent="0.25">
      <c r="B90" s="93"/>
      <c r="C90" s="93"/>
      <c r="D90" s="93"/>
      <c r="E90" s="93"/>
    </row>
    <row r="91" spans="1:11" x14ac:dyDescent="0.25">
      <c r="B91" s="93"/>
      <c r="C91" s="93"/>
      <c r="D91" s="93"/>
      <c r="E91" s="93"/>
    </row>
    <row r="92" spans="1:11" ht="13" x14ac:dyDescent="0.3">
      <c r="B92" s="93"/>
      <c r="C92" s="10" t="s">
        <v>44</v>
      </c>
      <c r="D92" s="93"/>
      <c r="E92" s="93"/>
    </row>
    <row r="93" spans="1:11" ht="13" x14ac:dyDescent="0.3">
      <c r="B93" s="135" t="s">
        <v>13</v>
      </c>
      <c r="C93" s="111"/>
      <c r="D93" s="113" t="s">
        <v>303</v>
      </c>
      <c r="E93" s="113" t="s">
        <v>302</v>
      </c>
      <c r="F93" s="12" t="s">
        <v>241</v>
      </c>
      <c r="G93" s="12" t="s">
        <v>2</v>
      </c>
      <c r="H93" s="12" t="s">
        <v>2</v>
      </c>
    </row>
    <row r="94" spans="1:11" ht="13" x14ac:dyDescent="0.3">
      <c r="B94" s="136" t="s">
        <v>14</v>
      </c>
      <c r="C94" s="114" t="s">
        <v>45</v>
      </c>
      <c r="D94" s="114" t="s">
        <v>16</v>
      </c>
      <c r="E94" s="114" t="s">
        <v>248</v>
      </c>
      <c r="F94" s="13" t="s">
        <v>16</v>
      </c>
      <c r="G94" s="13" t="s">
        <v>235</v>
      </c>
      <c r="H94" s="14" t="s">
        <v>242</v>
      </c>
    </row>
    <row r="95" spans="1:11" ht="13" x14ac:dyDescent="0.3">
      <c r="B95" s="137" t="s">
        <v>17</v>
      </c>
      <c r="C95" s="116" t="s">
        <v>46</v>
      </c>
      <c r="D95" s="117">
        <f>(D97+D148+D159)</f>
        <v>3518990</v>
      </c>
      <c r="E95" s="117">
        <f>(E97+E148+E159)</f>
        <v>1965496.0599999998</v>
      </c>
      <c r="F95" s="16">
        <f>SUM(F97+F148+F159)</f>
        <v>2280000</v>
      </c>
      <c r="G95" s="5">
        <f>(E95/D95)*100</f>
        <v>55.853982534761393</v>
      </c>
      <c r="H95" s="5">
        <f>(F95/E95)*100</f>
        <v>116.00125008645401</v>
      </c>
    </row>
    <row r="96" spans="1:11" ht="13" x14ac:dyDescent="0.3">
      <c r="B96" s="104"/>
      <c r="C96" s="105" t="s">
        <v>44</v>
      </c>
      <c r="D96" s="106"/>
      <c r="E96" s="106"/>
      <c r="F96" s="7"/>
      <c r="G96" s="7"/>
      <c r="H96" s="7"/>
    </row>
    <row r="97" spans="1:11" ht="13" x14ac:dyDescent="0.3">
      <c r="B97" s="138">
        <v>3</v>
      </c>
      <c r="C97" s="139" t="s">
        <v>47</v>
      </c>
      <c r="D97" s="140">
        <f>(D98+D104+D137+D141+D143)</f>
        <v>1951990</v>
      </c>
      <c r="E97" s="140">
        <f>(E98+E104+E137+E141+E143)</f>
        <v>531441.89999999991</v>
      </c>
      <c r="F97" s="77">
        <f>SUM(F98+F104+F137+F141+F143)</f>
        <v>1211092</v>
      </c>
      <c r="G97" s="77">
        <f t="shared" ref="G97:G161" si="3">(E97/D97)*100</f>
        <v>27.225646647779953</v>
      </c>
      <c r="H97" s="77">
        <f t="shared" ref="H97:H161" si="4">(F97/E97)*100</f>
        <v>227.88794033741038</v>
      </c>
    </row>
    <row r="98" spans="1:11" s="26" customFormat="1" ht="13" x14ac:dyDescent="0.3">
      <c r="A98" s="27"/>
      <c r="B98" s="141">
        <v>31</v>
      </c>
      <c r="C98" s="142" t="s">
        <v>48</v>
      </c>
      <c r="D98" s="143">
        <f>(D99+D100+D101+D102+D103)</f>
        <v>442647</v>
      </c>
      <c r="E98" s="143">
        <f>SUM(E99+E100+E101+E102+E103)</f>
        <v>118970.35</v>
      </c>
      <c r="F98" s="76">
        <f>SUM(F99:F103)</f>
        <v>294592</v>
      </c>
      <c r="G98" s="76">
        <f t="shared" si="3"/>
        <v>26.877026163059959</v>
      </c>
      <c r="H98" s="76">
        <f t="shared" si="4"/>
        <v>247.61799893839097</v>
      </c>
      <c r="I98" s="27"/>
      <c r="J98" s="27"/>
      <c r="K98" s="27"/>
    </row>
    <row r="99" spans="1:11" x14ac:dyDescent="0.25">
      <c r="B99" s="100">
        <v>3111</v>
      </c>
      <c r="C99" s="101" t="s">
        <v>49</v>
      </c>
      <c r="D99" s="103">
        <f>SUM(D195+D196)</f>
        <v>377562</v>
      </c>
      <c r="E99" s="103">
        <f>SUM(E194)</f>
        <v>100230.62</v>
      </c>
      <c r="F99" s="6">
        <f>SUM(F194)</f>
        <v>246239</v>
      </c>
      <c r="G99" s="5">
        <f t="shared" si="3"/>
        <v>26.546797612047822</v>
      </c>
      <c r="H99" s="5">
        <f t="shared" si="4"/>
        <v>245.67243024137736</v>
      </c>
    </row>
    <row r="100" spans="1:11" x14ac:dyDescent="0.25">
      <c r="B100" s="100">
        <v>3121</v>
      </c>
      <c r="C100" s="101" t="s">
        <v>50</v>
      </c>
      <c r="D100" s="103">
        <f>SUM(D197)</f>
        <v>10000</v>
      </c>
      <c r="E100" s="103">
        <f>SUM(E197)</f>
        <v>1500</v>
      </c>
      <c r="F100" s="6">
        <f>SUM(F197)</f>
        <v>6000</v>
      </c>
      <c r="G100" s="5">
        <f t="shared" si="3"/>
        <v>15</v>
      </c>
      <c r="H100" s="5">
        <f t="shared" si="4"/>
        <v>400</v>
      </c>
    </row>
    <row r="101" spans="1:11" x14ac:dyDescent="0.25">
      <c r="B101" s="100">
        <v>3132</v>
      </c>
      <c r="C101" s="101" t="s">
        <v>51</v>
      </c>
      <c r="D101" s="103">
        <f>SUM(D200)</f>
        <v>31000</v>
      </c>
      <c r="E101" s="103">
        <f>SUM(E200)</f>
        <v>15535.82</v>
      </c>
      <c r="F101" s="6">
        <f>SUM(F200)</f>
        <v>38167</v>
      </c>
      <c r="G101" s="5">
        <f t="shared" si="3"/>
        <v>50.115548387096773</v>
      </c>
      <c r="H101" s="5">
        <f t="shared" si="4"/>
        <v>245.67097198602971</v>
      </c>
    </row>
    <row r="102" spans="1:11" x14ac:dyDescent="0.25">
      <c r="B102" s="100">
        <v>313</v>
      </c>
      <c r="C102" s="195" t="s">
        <v>294</v>
      </c>
      <c r="D102" s="103">
        <f>SUM(D202)</f>
        <v>20585</v>
      </c>
      <c r="E102" s="103">
        <f>SUM(E202)</f>
        <v>0</v>
      </c>
      <c r="F102" s="6"/>
      <c r="G102" s="5"/>
      <c r="H102" s="5"/>
    </row>
    <row r="103" spans="1:11" x14ac:dyDescent="0.25">
      <c r="B103" s="100">
        <v>3133</v>
      </c>
      <c r="C103" s="101" t="s">
        <v>52</v>
      </c>
      <c r="D103" s="103">
        <f>SUM(D201)</f>
        <v>3500</v>
      </c>
      <c r="E103" s="103">
        <f>SUM(E201)</f>
        <v>1703.91</v>
      </c>
      <c r="F103" s="6">
        <f>SUM(F202)</f>
        <v>4186</v>
      </c>
      <c r="G103" s="5">
        <f t="shared" si="3"/>
        <v>48.683142857142855</v>
      </c>
      <c r="H103" s="5">
        <f t="shared" si="4"/>
        <v>245.67025253681237</v>
      </c>
    </row>
    <row r="104" spans="1:11" s="26" customFormat="1" ht="10.5" customHeight="1" x14ac:dyDescent="0.3">
      <c r="A104" s="27"/>
      <c r="B104" s="141">
        <v>32</v>
      </c>
      <c r="C104" s="142" t="s">
        <v>53</v>
      </c>
      <c r="D104" s="143">
        <f>SUM(D106+D110+D115+D127+D129)</f>
        <v>1072243</v>
      </c>
      <c r="E104" s="143">
        <f>SUM(E106+E110+E115+E127+E129)</f>
        <v>292895.63</v>
      </c>
      <c r="F104" s="76">
        <f>SUM(F106+F110+F115+F124+F129)</f>
        <v>561500</v>
      </c>
      <c r="G104" s="76">
        <f t="shared" si="3"/>
        <v>27.316161541740076</v>
      </c>
      <c r="H104" s="76">
        <f t="shared" si="4"/>
        <v>191.70651334060531</v>
      </c>
      <c r="I104" s="27"/>
      <c r="J104" s="27"/>
      <c r="K104" s="27"/>
    </row>
    <row r="105" spans="1:11" s="26" customFormat="1" ht="12.75" hidden="1" customHeight="1" x14ac:dyDescent="0.3">
      <c r="A105" s="27"/>
      <c r="B105" s="144"/>
      <c r="C105" s="123"/>
      <c r="D105" s="124"/>
      <c r="E105" s="124"/>
      <c r="F105" s="22"/>
      <c r="G105" s="22"/>
      <c r="H105" s="22"/>
      <c r="I105" s="27"/>
      <c r="J105" s="27"/>
      <c r="K105" s="27"/>
    </row>
    <row r="106" spans="1:11" s="26" customFormat="1" ht="13" x14ac:dyDescent="0.3">
      <c r="A106" s="27"/>
      <c r="B106" s="144">
        <v>321</v>
      </c>
      <c r="C106" s="123" t="s">
        <v>216</v>
      </c>
      <c r="D106" s="124">
        <f>SUM(D107:D109)</f>
        <v>4000</v>
      </c>
      <c r="E106" s="124">
        <f>SUM(E107:E109)</f>
        <v>0</v>
      </c>
      <c r="F106" s="22">
        <f>SUM(F107:F109)</f>
        <v>4000</v>
      </c>
      <c r="G106" s="22">
        <f>(E106/D106)*100</f>
        <v>0</v>
      </c>
      <c r="H106" s="22" t="e">
        <f>(F106/E106)*100</f>
        <v>#DIV/0!</v>
      </c>
      <c r="I106" s="27"/>
      <c r="J106" s="27"/>
      <c r="K106" s="27"/>
    </row>
    <row r="107" spans="1:11" x14ac:dyDescent="0.25">
      <c r="B107" s="100">
        <v>3211</v>
      </c>
      <c r="C107" s="101" t="s">
        <v>54</v>
      </c>
      <c r="D107" s="103">
        <f>SUM(D205)</f>
        <v>1000</v>
      </c>
      <c r="E107" s="103">
        <f t="shared" ref="D107:F109" si="5">SUM(E205)</f>
        <v>0</v>
      </c>
      <c r="F107" s="6">
        <f t="shared" si="5"/>
        <v>500</v>
      </c>
      <c r="G107" s="5">
        <f t="shared" si="3"/>
        <v>0</v>
      </c>
      <c r="H107" s="5" t="e">
        <f t="shared" si="4"/>
        <v>#DIV/0!</v>
      </c>
    </row>
    <row r="108" spans="1:11" x14ac:dyDescent="0.25">
      <c r="B108" s="100">
        <v>32119</v>
      </c>
      <c r="C108" s="101" t="s">
        <v>214</v>
      </c>
      <c r="D108" s="103">
        <v>1000</v>
      </c>
      <c r="E108" s="103">
        <f t="shared" si="5"/>
        <v>0</v>
      </c>
      <c r="F108" s="6">
        <f t="shared" si="5"/>
        <v>1000</v>
      </c>
      <c r="G108" s="5">
        <f t="shared" si="3"/>
        <v>0</v>
      </c>
      <c r="H108" s="5" t="e">
        <f t="shared" si="4"/>
        <v>#DIV/0!</v>
      </c>
    </row>
    <row r="109" spans="1:11" x14ac:dyDescent="0.25">
      <c r="B109" s="100">
        <v>3213</v>
      </c>
      <c r="C109" s="101" t="s">
        <v>215</v>
      </c>
      <c r="D109" s="103">
        <f t="shared" si="5"/>
        <v>2000</v>
      </c>
      <c r="E109" s="103">
        <f t="shared" si="5"/>
        <v>0</v>
      </c>
      <c r="F109" s="6">
        <f t="shared" si="5"/>
        <v>2500</v>
      </c>
      <c r="G109" s="5">
        <f>(E109/D109)*100</f>
        <v>0</v>
      </c>
      <c r="H109" s="5" t="e">
        <f>(F109/E109)*100</f>
        <v>#DIV/0!</v>
      </c>
    </row>
    <row r="110" spans="1:11" ht="13" x14ac:dyDescent="0.3">
      <c r="B110" s="144">
        <v>322</v>
      </c>
      <c r="C110" s="123" t="s">
        <v>89</v>
      </c>
      <c r="D110" s="124">
        <f>SUM(D111+D112+D114)</f>
        <v>189500</v>
      </c>
      <c r="E110" s="124">
        <f>SUM(E111+E112+E114)</f>
        <v>47082.04</v>
      </c>
      <c r="F110" s="22">
        <f>(F111+F112+F114)</f>
        <v>241500</v>
      </c>
      <c r="G110" s="22">
        <f>(E109/D109)*100</f>
        <v>0</v>
      </c>
      <c r="H110" s="22">
        <f>(F110/E110)*100</f>
        <v>512.93444379215509</v>
      </c>
    </row>
    <row r="111" spans="1:11" ht="25" x14ac:dyDescent="0.25">
      <c r="B111" s="100">
        <v>3221</v>
      </c>
      <c r="C111" s="101" t="s">
        <v>212</v>
      </c>
      <c r="D111" s="103">
        <f>SUM(D209+D211+D212+D213)</f>
        <v>18500</v>
      </c>
      <c r="E111" s="103">
        <f>SUM(E209+E211+E212+E213)</f>
        <v>5235.1100000000006</v>
      </c>
      <c r="F111" s="6">
        <f>SUM(F209+F211+F212+F213)</f>
        <v>22500</v>
      </c>
      <c r="G111" s="5">
        <f t="shared" si="3"/>
        <v>28.297891891891897</v>
      </c>
      <c r="H111" s="5">
        <f t="shared" si="4"/>
        <v>429.79039599931991</v>
      </c>
    </row>
    <row r="112" spans="1:11" x14ac:dyDescent="0.25">
      <c r="B112" s="100">
        <v>3223</v>
      </c>
      <c r="C112" s="101" t="s">
        <v>55</v>
      </c>
      <c r="D112" s="103">
        <f>SUM(D214+D215+D216+D288+D303)</f>
        <v>169000</v>
      </c>
      <c r="E112" s="103">
        <f>SUM(E214+E215+E216+E288+E303)</f>
        <v>41747.03</v>
      </c>
      <c r="F112" s="6">
        <f>SUM(F214+F215+F287)</f>
        <v>214000</v>
      </c>
      <c r="G112" s="5">
        <f t="shared" si="3"/>
        <v>24.702384615384616</v>
      </c>
      <c r="H112" s="5">
        <f t="shared" si="4"/>
        <v>512.61131630202192</v>
      </c>
    </row>
    <row r="113" spans="2:8" ht="12.75" hidden="1" customHeight="1" x14ac:dyDescent="0.25">
      <c r="B113" s="100"/>
      <c r="C113" s="101"/>
      <c r="D113" s="103"/>
      <c r="E113" s="103"/>
      <c r="F113" s="6"/>
      <c r="G113" s="5"/>
      <c r="H113" s="5"/>
    </row>
    <row r="114" spans="2:8" x14ac:dyDescent="0.25">
      <c r="B114" s="100">
        <v>3225</v>
      </c>
      <c r="C114" s="101" t="s">
        <v>56</v>
      </c>
      <c r="D114" s="103">
        <f>SUM(D217)</f>
        <v>2000</v>
      </c>
      <c r="E114" s="103">
        <f>SUM(E217)</f>
        <v>99.9</v>
      </c>
      <c r="F114" s="6">
        <f>SUM(F217)</f>
        <v>5000</v>
      </c>
      <c r="G114" s="5">
        <f t="shared" si="3"/>
        <v>4.9950000000000001</v>
      </c>
      <c r="H114" s="5">
        <f t="shared" si="4"/>
        <v>5005.0050050050049</v>
      </c>
    </row>
    <row r="115" spans="2:8" ht="13" x14ac:dyDescent="0.3">
      <c r="B115" s="144">
        <v>323</v>
      </c>
      <c r="C115" s="123" t="s">
        <v>95</v>
      </c>
      <c r="D115" s="124">
        <f>SUM(D116:D122)</f>
        <v>597400</v>
      </c>
      <c r="E115" s="124">
        <f>SUM(E116:E122)</f>
        <v>87622.24</v>
      </c>
      <c r="F115" s="22">
        <f>SUM(F116:F122)</f>
        <v>213000</v>
      </c>
      <c r="G115" s="22">
        <f>(E115/D115)*100</f>
        <v>14.667264814194844</v>
      </c>
      <c r="H115" s="22">
        <f>(F115/E115)*100</f>
        <v>243.08896919320938</v>
      </c>
    </row>
    <row r="116" spans="2:8" x14ac:dyDescent="0.25">
      <c r="B116" s="100">
        <v>3231</v>
      </c>
      <c r="C116" s="101" t="s">
        <v>236</v>
      </c>
      <c r="D116" s="103">
        <f>SUM(D222+D223)</f>
        <v>21000</v>
      </c>
      <c r="E116" s="103">
        <f>SUM(E222+E223)</f>
        <v>5539.65</v>
      </c>
      <c r="F116" s="6">
        <f>SUM(F222+F223)</f>
        <v>19000</v>
      </c>
      <c r="G116" s="5">
        <f t="shared" si="3"/>
        <v>26.379285714285711</v>
      </c>
      <c r="H116" s="5">
        <f t="shared" si="4"/>
        <v>342.98195734387554</v>
      </c>
    </row>
    <row r="117" spans="2:8" x14ac:dyDescent="0.25">
      <c r="B117" s="100">
        <v>3232</v>
      </c>
      <c r="C117" s="101" t="s">
        <v>237</v>
      </c>
      <c r="D117" s="103">
        <f>SUM(D224+D226+D227+D228+D290+D304+D322+D323+D324)</f>
        <v>392900</v>
      </c>
      <c r="E117" s="103">
        <f>SUM(E224+E226+E227+E228+E290+E304+E322+E323)</f>
        <v>27797.81</v>
      </c>
      <c r="F117" s="6">
        <f>SUM(F224+F226+F290+F304+F322)</f>
        <v>86000</v>
      </c>
      <c r="G117" s="5">
        <f t="shared" si="3"/>
        <v>7.0750343598880123</v>
      </c>
      <c r="H117" s="5">
        <f t="shared" si="4"/>
        <v>309.37688976217908</v>
      </c>
    </row>
    <row r="118" spans="2:8" x14ac:dyDescent="0.25">
      <c r="B118" s="100">
        <v>3233</v>
      </c>
      <c r="C118" s="101" t="s">
        <v>57</v>
      </c>
      <c r="D118" s="103">
        <f>SUM(D229:D231)</f>
        <v>9000</v>
      </c>
      <c r="E118" s="103">
        <f>SUM(E229:E231)</f>
        <v>1415.5</v>
      </c>
      <c r="F118" s="6">
        <f>SUM(F229:F231)</f>
        <v>10000</v>
      </c>
      <c r="G118" s="5">
        <f t="shared" si="3"/>
        <v>15.727777777777776</v>
      </c>
      <c r="H118" s="5">
        <f t="shared" si="4"/>
        <v>706.46414694454256</v>
      </c>
    </row>
    <row r="119" spans="2:8" x14ac:dyDescent="0.25">
      <c r="B119" s="100">
        <v>3234</v>
      </c>
      <c r="C119" s="101" t="s">
        <v>58</v>
      </c>
      <c r="D119" s="103">
        <f>SUM(D232+D233+D234+D306+D307+D308+D311+D312)</f>
        <v>112000</v>
      </c>
      <c r="E119" s="103">
        <f>SUM(E232+E233+E234+E306+E307+E308+E310+E311+E312)</f>
        <v>43011.83</v>
      </c>
      <c r="F119" s="6">
        <f>SUM(F232+F233+F234+F308+F309)</f>
        <v>79000</v>
      </c>
      <c r="G119" s="5">
        <f t="shared" si="3"/>
        <v>38.403419642857145</v>
      </c>
      <c r="H119" s="5">
        <f t="shared" si="4"/>
        <v>183.67039951566812</v>
      </c>
    </row>
    <row r="120" spans="2:8" x14ac:dyDescent="0.25">
      <c r="B120" s="100">
        <v>3236</v>
      </c>
      <c r="C120" s="101" t="s">
        <v>59</v>
      </c>
      <c r="D120" s="103">
        <f>SUM(D313)</f>
        <v>1000</v>
      </c>
      <c r="E120" s="103">
        <f>SUM(E313)</f>
        <v>0</v>
      </c>
      <c r="F120" s="6">
        <f>SUM(F314)</f>
        <v>3000</v>
      </c>
      <c r="G120" s="5">
        <f t="shared" si="3"/>
        <v>0</v>
      </c>
      <c r="H120" s="5" t="e">
        <f t="shared" si="4"/>
        <v>#DIV/0!</v>
      </c>
    </row>
    <row r="121" spans="2:8" x14ac:dyDescent="0.25">
      <c r="B121" s="100">
        <v>3237</v>
      </c>
      <c r="C121" s="101" t="s">
        <v>60</v>
      </c>
      <c r="D121" s="103">
        <f>SUM(D235+D237+D238+D239+D325)</f>
        <v>60500</v>
      </c>
      <c r="E121" s="103">
        <f>SUM(E235+E237+E238+E239+E325)</f>
        <v>9857.4500000000007</v>
      </c>
      <c r="F121" s="6">
        <f>SUM(F235+F325)</f>
        <v>9000</v>
      </c>
      <c r="G121" s="5">
        <f t="shared" si="3"/>
        <v>16.29330578512397</v>
      </c>
      <c r="H121" s="5">
        <f t="shared" si="4"/>
        <v>91.301502924184234</v>
      </c>
    </row>
    <row r="122" spans="2:8" x14ac:dyDescent="0.25">
      <c r="B122" s="100">
        <v>3238</v>
      </c>
      <c r="C122" s="200" t="s">
        <v>61</v>
      </c>
      <c r="D122" s="103">
        <f>SUM(D240)</f>
        <v>1000</v>
      </c>
      <c r="E122" s="103">
        <f>SUM(E240)</f>
        <v>0</v>
      </c>
      <c r="F122" s="6">
        <f>SUM(F240)</f>
        <v>7000</v>
      </c>
      <c r="G122" s="5">
        <f t="shared" si="3"/>
        <v>0</v>
      </c>
      <c r="H122" s="5" t="e">
        <f t="shared" si="4"/>
        <v>#DIV/0!</v>
      </c>
    </row>
    <row r="123" spans="2:8" hidden="1" x14ac:dyDescent="0.25">
      <c r="B123" s="145">
        <v>324</v>
      </c>
      <c r="C123" s="146" t="s">
        <v>239</v>
      </c>
      <c r="D123" s="147">
        <f>(D124)</f>
        <v>0</v>
      </c>
      <c r="E123" s="147">
        <f>(E124)</f>
        <v>0</v>
      </c>
      <c r="F123" s="89">
        <f>(F124)</f>
        <v>5000</v>
      </c>
      <c r="G123" s="90"/>
      <c r="H123" s="90"/>
    </row>
    <row r="124" spans="2:8" ht="25" hidden="1" x14ac:dyDescent="0.25">
      <c r="B124" s="100">
        <v>3241</v>
      </c>
      <c r="C124" s="101" t="s">
        <v>238</v>
      </c>
      <c r="D124" s="103">
        <f>SUM(D329)</f>
        <v>0</v>
      </c>
      <c r="E124" s="103">
        <f>SUM(E329)</f>
        <v>0</v>
      </c>
      <c r="F124" s="6">
        <f>SUM(F329)</f>
        <v>5000</v>
      </c>
      <c r="G124" s="5" t="e">
        <f t="shared" si="3"/>
        <v>#DIV/0!</v>
      </c>
      <c r="H124" s="5" t="e">
        <f t="shared" si="4"/>
        <v>#DIV/0!</v>
      </c>
    </row>
    <row r="125" spans="2:8" ht="24" hidden="1" customHeight="1" x14ac:dyDescent="0.25">
      <c r="B125" s="100"/>
      <c r="C125" s="101" t="s">
        <v>62</v>
      </c>
      <c r="D125" s="103">
        <f>SUM(D241)</f>
        <v>0</v>
      </c>
      <c r="E125" s="103">
        <f>SUM(E241)</f>
        <v>0</v>
      </c>
      <c r="F125" s="6"/>
      <c r="G125" s="5" t="e">
        <f t="shared" si="3"/>
        <v>#DIV/0!</v>
      </c>
      <c r="H125" s="5" t="e">
        <f t="shared" si="4"/>
        <v>#DIV/0!</v>
      </c>
    </row>
    <row r="126" spans="2:8" ht="12.75" hidden="1" customHeight="1" x14ac:dyDescent="0.25">
      <c r="B126" s="100"/>
      <c r="C126" s="101"/>
      <c r="D126" s="103"/>
      <c r="E126" s="103"/>
      <c r="F126" s="6"/>
      <c r="G126" s="5" t="e">
        <f t="shared" si="3"/>
        <v>#DIV/0!</v>
      </c>
      <c r="H126" s="5" t="e">
        <f t="shared" si="4"/>
        <v>#DIV/0!</v>
      </c>
    </row>
    <row r="127" spans="2:8" ht="12.75" customHeight="1" x14ac:dyDescent="0.3">
      <c r="B127" s="148">
        <v>324</v>
      </c>
      <c r="C127" s="149" t="s">
        <v>98</v>
      </c>
      <c r="D127" s="124">
        <f>SUM(D128)</f>
        <v>17343</v>
      </c>
      <c r="E127" s="124">
        <f>SUM(E128)</f>
        <v>3086.61</v>
      </c>
      <c r="F127" s="6"/>
      <c r="G127" s="5"/>
      <c r="H127" s="5"/>
    </row>
    <row r="128" spans="2:8" ht="12.75" customHeight="1" x14ac:dyDescent="0.25">
      <c r="B128" s="100">
        <v>32412</v>
      </c>
      <c r="C128" s="101" t="s">
        <v>98</v>
      </c>
      <c r="D128" s="103">
        <f>SUM(D244+D327)</f>
        <v>17343</v>
      </c>
      <c r="E128" s="103">
        <f>SUM(E244+E327)</f>
        <v>3086.61</v>
      </c>
      <c r="F128" s="6"/>
      <c r="G128" s="5"/>
      <c r="H128" s="5"/>
    </row>
    <row r="129" spans="1:11" ht="13" x14ac:dyDescent="0.3">
      <c r="B129" s="144">
        <v>329</v>
      </c>
      <c r="C129" s="123" t="s">
        <v>98</v>
      </c>
      <c r="D129" s="124">
        <f>SUM(D130:D136)</f>
        <v>264000</v>
      </c>
      <c r="E129" s="124">
        <f>SUM(E130+E132+E133+E134+E136)</f>
        <v>155104.74000000002</v>
      </c>
      <c r="F129" s="22">
        <f>SUM(F130+F132+F133+F134+F136)</f>
        <v>98000</v>
      </c>
      <c r="G129" s="22">
        <f>(E129/D129)*100</f>
        <v>58.751795454545466</v>
      </c>
      <c r="H129" s="22">
        <f>(F129/E129)*100</f>
        <v>63.183110973913493</v>
      </c>
    </row>
    <row r="130" spans="1:11" ht="25" x14ac:dyDescent="0.25">
      <c r="B130" s="100">
        <v>3291</v>
      </c>
      <c r="C130" s="101" t="s">
        <v>213</v>
      </c>
      <c r="D130" s="103">
        <f>SUM(D248+D249)</f>
        <v>226000</v>
      </c>
      <c r="E130" s="103">
        <f>SUM(E248+E249)</f>
        <v>122472.32000000001</v>
      </c>
      <c r="F130" s="6">
        <f>SUM(F248)</f>
        <v>54000</v>
      </c>
      <c r="G130" s="5">
        <f t="shared" si="3"/>
        <v>54.191292035398234</v>
      </c>
      <c r="H130" s="5">
        <f t="shared" si="4"/>
        <v>44.091595553999461</v>
      </c>
    </row>
    <row r="131" spans="1:11" ht="12.75" hidden="1" customHeight="1" x14ac:dyDescent="0.25">
      <c r="B131" s="100"/>
      <c r="C131" s="101"/>
      <c r="D131" s="103"/>
      <c r="E131" s="103"/>
      <c r="F131" s="6"/>
      <c r="G131" s="5" t="e">
        <f t="shared" si="3"/>
        <v>#DIV/0!</v>
      </c>
      <c r="H131" s="5" t="e">
        <f t="shared" si="4"/>
        <v>#DIV/0!</v>
      </c>
    </row>
    <row r="132" spans="1:11" x14ac:dyDescent="0.25">
      <c r="B132" s="100">
        <v>3293</v>
      </c>
      <c r="C132" s="101" t="s">
        <v>63</v>
      </c>
      <c r="D132" s="103">
        <f t="shared" ref="D132:F133" si="6">SUM(D250)</f>
        <v>12000</v>
      </c>
      <c r="E132" s="103">
        <f xml:space="preserve"> SUM(E250)</f>
        <v>14002.26</v>
      </c>
      <c r="F132" s="6">
        <f t="shared" si="6"/>
        <v>20000</v>
      </c>
      <c r="G132" s="5">
        <f>(E132/D132)*100</f>
        <v>116.68549999999999</v>
      </c>
      <c r="H132" s="5">
        <f>(F132/E132)*100</f>
        <v>142.83408535479271</v>
      </c>
    </row>
    <row r="133" spans="1:11" x14ac:dyDescent="0.25">
      <c r="B133" s="100">
        <v>3294</v>
      </c>
      <c r="C133" s="101" t="s">
        <v>217</v>
      </c>
      <c r="D133" s="103">
        <f t="shared" si="6"/>
        <v>7000</v>
      </c>
      <c r="E133" s="103">
        <f t="shared" si="6"/>
        <v>9500</v>
      </c>
      <c r="F133" s="6">
        <f t="shared" si="6"/>
        <v>2000</v>
      </c>
      <c r="G133" s="5">
        <f>(E133/D133)*100</f>
        <v>135.71428571428572</v>
      </c>
      <c r="H133" s="5">
        <f>(F129/E129)*100</f>
        <v>63.183110973913493</v>
      </c>
    </row>
    <row r="134" spans="1:11" x14ac:dyDescent="0.25">
      <c r="B134" s="100">
        <v>3295</v>
      </c>
      <c r="C134" s="101" t="s">
        <v>218</v>
      </c>
      <c r="D134" s="103">
        <f>SUM(D252:D254)</f>
        <v>4000</v>
      </c>
      <c r="E134" s="103">
        <f>SUM(E252+E253+E254)</f>
        <v>480</v>
      </c>
      <c r="F134" s="6">
        <f>SUM(F252+F253)</f>
        <v>8000</v>
      </c>
      <c r="G134" s="5">
        <f>(E134/D134)*100</f>
        <v>12</v>
      </c>
      <c r="H134" s="5">
        <f>(F134/E134)*100</f>
        <v>1666.6666666666667</v>
      </c>
    </row>
    <row r="135" spans="1:11" ht="12.75" hidden="1" customHeight="1" x14ac:dyDescent="0.25">
      <c r="B135" s="100"/>
      <c r="C135" s="101"/>
      <c r="D135" s="103"/>
      <c r="E135" s="103"/>
      <c r="F135" s="6"/>
      <c r="G135" s="5" t="e">
        <f t="shared" si="3"/>
        <v>#DIV/0!</v>
      </c>
      <c r="H135" s="5" t="e">
        <f t="shared" si="4"/>
        <v>#DIV/0!</v>
      </c>
    </row>
    <row r="136" spans="1:11" x14ac:dyDescent="0.25">
      <c r="B136" s="100">
        <v>3299</v>
      </c>
      <c r="C136" s="101" t="s">
        <v>64</v>
      </c>
      <c r="D136" s="103">
        <f>SUM(D255+D258)</f>
        <v>15000</v>
      </c>
      <c r="E136" s="103">
        <f>SUM(E255+E258)</f>
        <v>8650.16</v>
      </c>
      <c r="F136" s="6">
        <f>SUM(F255+F256+F258)</f>
        <v>14000</v>
      </c>
      <c r="G136" s="5">
        <f t="shared" si="3"/>
        <v>57.667733333333338</v>
      </c>
      <c r="H136" s="5">
        <f t="shared" si="4"/>
        <v>161.84671728615425</v>
      </c>
    </row>
    <row r="137" spans="1:11" s="26" customFormat="1" ht="13" x14ac:dyDescent="0.3">
      <c r="A137" s="27"/>
      <c r="B137" s="141">
        <v>34</v>
      </c>
      <c r="C137" s="142" t="s">
        <v>65</v>
      </c>
      <c r="D137" s="143">
        <f>SUM(D140)</f>
        <v>12000</v>
      </c>
      <c r="E137" s="143">
        <f>SUM(E140)</f>
        <v>3177.43</v>
      </c>
      <c r="F137" s="76">
        <f>SUM(F140)</f>
        <v>16000</v>
      </c>
      <c r="G137" s="76">
        <f t="shared" si="3"/>
        <v>26.478583333333333</v>
      </c>
      <c r="H137" s="76">
        <f t="shared" si="4"/>
        <v>503.5516124666791</v>
      </c>
      <c r="I137" s="27"/>
      <c r="J137" s="27"/>
      <c r="K137" s="27"/>
    </row>
    <row r="138" spans="1:11" ht="12.75" hidden="1" customHeight="1" x14ac:dyDescent="0.25">
      <c r="B138" s="100"/>
      <c r="C138" s="101"/>
      <c r="D138" s="103"/>
      <c r="E138" s="103"/>
      <c r="F138" s="6"/>
      <c r="G138" s="5"/>
      <c r="H138" s="5"/>
    </row>
    <row r="139" spans="1:11" ht="12.75" hidden="1" customHeight="1" x14ac:dyDescent="0.25">
      <c r="B139" s="100"/>
      <c r="C139" s="101"/>
      <c r="D139" s="103"/>
      <c r="E139" s="103"/>
      <c r="F139" s="6"/>
      <c r="G139" s="5"/>
      <c r="H139" s="5"/>
    </row>
    <row r="140" spans="1:11" x14ac:dyDescent="0.25">
      <c r="B140" s="100">
        <v>343</v>
      </c>
      <c r="C140" s="101" t="s">
        <v>66</v>
      </c>
      <c r="D140" s="103">
        <f>SUM(D260)</f>
        <v>12000</v>
      </c>
      <c r="E140" s="103">
        <f>SUM(E260)</f>
        <v>3177.43</v>
      </c>
      <c r="F140" s="6">
        <f>SUM(F260)</f>
        <v>16000</v>
      </c>
      <c r="G140" s="5">
        <f t="shared" si="3"/>
        <v>26.478583333333333</v>
      </c>
      <c r="H140" s="5">
        <f t="shared" si="4"/>
        <v>503.5516124666791</v>
      </c>
    </row>
    <row r="141" spans="1:11" s="26" customFormat="1" ht="13" x14ac:dyDescent="0.3">
      <c r="A141" s="27"/>
      <c r="B141" s="141">
        <v>37</v>
      </c>
      <c r="C141" s="142" t="s">
        <v>67</v>
      </c>
      <c r="D141" s="143">
        <f>SUM(D142)</f>
        <v>222000</v>
      </c>
      <c r="E141" s="143">
        <f>SUM(E142)</f>
        <v>91890.489999999991</v>
      </c>
      <c r="F141" s="76">
        <f>SUM(F142)</f>
        <v>145000</v>
      </c>
      <c r="G141" s="76">
        <f t="shared" si="3"/>
        <v>41.392112612612607</v>
      </c>
      <c r="H141" s="76">
        <f t="shared" si="4"/>
        <v>157.79652497227951</v>
      </c>
      <c r="I141" s="27"/>
      <c r="J141" s="27"/>
      <c r="K141" s="27"/>
    </row>
    <row r="142" spans="1:11" x14ac:dyDescent="0.25">
      <c r="B142" s="100">
        <v>3721</v>
      </c>
      <c r="C142" s="101" t="s">
        <v>68</v>
      </c>
      <c r="D142" s="103">
        <f>SUM(D402+D431)</f>
        <v>222000</v>
      </c>
      <c r="E142" s="103">
        <f>SUM(E402+E431)</f>
        <v>91890.489999999991</v>
      </c>
      <c r="F142" s="6">
        <f>SUM(F402+F431)</f>
        <v>145000</v>
      </c>
      <c r="G142" s="5">
        <f t="shared" si="3"/>
        <v>41.392112612612607</v>
      </c>
      <c r="H142" s="5">
        <f t="shared" si="4"/>
        <v>157.79652497227951</v>
      </c>
    </row>
    <row r="143" spans="1:11" s="26" customFormat="1" ht="13" x14ac:dyDescent="0.3">
      <c r="A143" s="27"/>
      <c r="B143" s="141">
        <v>38</v>
      </c>
      <c r="C143" s="142" t="s">
        <v>69</v>
      </c>
      <c r="D143" s="143">
        <f>SUM(D146:D147)</f>
        <v>203100</v>
      </c>
      <c r="E143" s="143">
        <f>SUM(E145:E146)</f>
        <v>24508</v>
      </c>
      <c r="F143" s="76">
        <f>SUM(F146)</f>
        <v>194000</v>
      </c>
      <c r="G143" s="76">
        <f t="shared" si="3"/>
        <v>12.066962087641556</v>
      </c>
      <c r="H143" s="76">
        <f t="shared" si="4"/>
        <v>791.57826015994783</v>
      </c>
      <c r="I143" s="27"/>
      <c r="J143" s="27"/>
      <c r="K143" s="27"/>
    </row>
    <row r="144" spans="1:11" s="26" customFormat="1" ht="13" hidden="1" x14ac:dyDescent="0.3">
      <c r="A144" s="27"/>
      <c r="B144" s="141"/>
      <c r="C144" s="142"/>
      <c r="D144" s="143"/>
      <c r="E144" s="143"/>
      <c r="F144" s="76"/>
      <c r="G144" s="76"/>
      <c r="H144" s="76"/>
      <c r="I144" s="27"/>
      <c r="J144" s="27"/>
      <c r="K144" s="27"/>
    </row>
    <row r="145" spans="1:11" s="26" customFormat="1" x14ac:dyDescent="0.25">
      <c r="A145" s="27"/>
      <c r="B145" s="150">
        <v>383</v>
      </c>
      <c r="C145" s="127" t="s">
        <v>70</v>
      </c>
      <c r="D145" s="128"/>
      <c r="E145" s="128">
        <f>SUM(E329)</f>
        <v>0</v>
      </c>
      <c r="F145" s="76"/>
      <c r="G145" s="76"/>
      <c r="H145" s="76"/>
      <c r="I145" s="27"/>
      <c r="J145" s="27"/>
      <c r="K145" s="27"/>
    </row>
    <row r="146" spans="1:11" x14ac:dyDescent="0.25">
      <c r="B146" s="151">
        <v>3811</v>
      </c>
      <c r="C146" s="130" t="s">
        <v>70</v>
      </c>
      <c r="D146" s="131">
        <f>SUM(D185+D265++D314+D360+D410+D421+D434)</f>
        <v>203100</v>
      </c>
      <c r="E146" s="131">
        <f>SUM(E185+E265+E314+E360+E410+E421+E434)</f>
        <v>24508</v>
      </c>
      <c r="F146" s="6">
        <f>SUM(F185+F265+F360+F410+F421+F434)</f>
        <v>194000</v>
      </c>
      <c r="G146" s="5">
        <f t="shared" si="3"/>
        <v>12.066962087641556</v>
      </c>
      <c r="H146" s="5">
        <f t="shared" si="4"/>
        <v>791.57826015994783</v>
      </c>
    </row>
    <row r="147" spans="1:11" ht="12.75" hidden="1" customHeight="1" x14ac:dyDescent="0.25">
      <c r="B147" s="151"/>
      <c r="C147" s="130"/>
      <c r="D147" s="131"/>
      <c r="E147" s="131"/>
      <c r="F147" s="6"/>
      <c r="G147" s="5" t="e">
        <f t="shared" si="3"/>
        <v>#DIV/0!</v>
      </c>
      <c r="H147" s="5" t="e">
        <f t="shared" si="4"/>
        <v>#DIV/0!</v>
      </c>
    </row>
    <row r="148" spans="1:11" s="26" customFormat="1" ht="13" x14ac:dyDescent="0.3">
      <c r="A148" s="27"/>
      <c r="B148" s="138">
        <v>4</v>
      </c>
      <c r="C148" s="139" t="s">
        <v>226</v>
      </c>
      <c r="D148" s="140">
        <f>SUM(D149+D151)</f>
        <v>1527000</v>
      </c>
      <c r="E148" s="140">
        <f>SUM(E149+E151)</f>
        <v>1425054.16</v>
      </c>
      <c r="F148" s="77">
        <f>SUM(F149+F151)</f>
        <v>1008908</v>
      </c>
      <c r="G148" s="77">
        <f t="shared" ref="G148:H150" si="7">(E148/D148)*100</f>
        <v>93.323782580222655</v>
      </c>
      <c r="H148" s="77">
        <f t="shared" si="7"/>
        <v>70.797870587599292</v>
      </c>
      <c r="I148" s="27"/>
      <c r="J148" s="27"/>
      <c r="K148" s="27"/>
    </row>
    <row r="149" spans="1:11" s="26" customFormat="1" ht="13" x14ac:dyDescent="0.3">
      <c r="A149" s="27"/>
      <c r="B149" s="141">
        <v>41</v>
      </c>
      <c r="C149" s="152" t="s">
        <v>229</v>
      </c>
      <c r="D149" s="143">
        <f>SUM(D150)</f>
        <v>1000</v>
      </c>
      <c r="E149" s="143">
        <f>SUM(E150)</f>
        <v>0</v>
      </c>
      <c r="F149" s="76">
        <f>SUM(F150)</f>
        <v>30000</v>
      </c>
      <c r="G149" s="76">
        <f t="shared" si="7"/>
        <v>0</v>
      </c>
      <c r="H149" s="76" t="e">
        <f t="shared" si="7"/>
        <v>#DIV/0!</v>
      </c>
      <c r="I149" s="27"/>
      <c r="J149" s="27"/>
      <c r="K149" s="27"/>
    </row>
    <row r="150" spans="1:11" s="26" customFormat="1" x14ac:dyDescent="0.25">
      <c r="A150" s="27"/>
      <c r="B150" s="153">
        <v>41119</v>
      </c>
      <c r="C150" s="154" t="s">
        <v>228</v>
      </c>
      <c r="D150" s="155">
        <f>SUM(D271)</f>
        <v>1000</v>
      </c>
      <c r="E150" s="155">
        <f>SUM(E271)</f>
        <v>0</v>
      </c>
      <c r="F150" s="79">
        <f>SUM(F270)</f>
        <v>30000</v>
      </c>
      <c r="G150" s="78">
        <f t="shared" si="7"/>
        <v>0</v>
      </c>
      <c r="H150" s="78" t="e">
        <f t="shared" si="7"/>
        <v>#DIV/0!</v>
      </c>
      <c r="I150" s="27"/>
      <c r="J150" s="27"/>
      <c r="K150" s="27"/>
    </row>
    <row r="151" spans="1:11" s="26" customFormat="1" ht="13" x14ac:dyDescent="0.3">
      <c r="A151" s="27"/>
      <c r="B151" s="141">
        <v>42</v>
      </c>
      <c r="C151" s="142" t="s">
        <v>227</v>
      </c>
      <c r="D151" s="143">
        <f>SUM(D152:D157)</f>
        <v>1526000</v>
      </c>
      <c r="E151" s="143">
        <f>SUM(E152:E157)</f>
        <v>1425054.16</v>
      </c>
      <c r="F151" s="76">
        <f>SUM(F152:F157)</f>
        <v>978908</v>
      </c>
      <c r="G151" s="76">
        <f t="shared" si="3"/>
        <v>93.384938401048487</v>
      </c>
      <c r="H151" s="76">
        <f t="shared" si="4"/>
        <v>68.692687441437315</v>
      </c>
      <c r="I151" s="27"/>
      <c r="J151" s="27"/>
      <c r="K151" s="27"/>
    </row>
    <row r="152" spans="1:11" x14ac:dyDescent="0.25">
      <c r="B152" s="100">
        <v>4212</v>
      </c>
      <c r="C152" s="101" t="s">
        <v>71</v>
      </c>
      <c r="D152" s="103">
        <f>SUM(D335)</f>
        <v>1473000</v>
      </c>
      <c r="E152" s="103">
        <f>SUM(E335)</f>
        <v>1413369.16</v>
      </c>
      <c r="F152" s="6">
        <f>SUM(F335)</f>
        <v>931908</v>
      </c>
      <c r="G152" s="5">
        <f t="shared" si="3"/>
        <v>95.951742023082147</v>
      </c>
      <c r="H152" s="5">
        <f t="shared" si="4"/>
        <v>65.935215396945551</v>
      </c>
    </row>
    <row r="153" spans="1:11" x14ac:dyDescent="0.25">
      <c r="B153" s="100">
        <v>4221</v>
      </c>
      <c r="C153" s="101" t="s">
        <v>72</v>
      </c>
      <c r="D153" s="103">
        <f>SUM(D274+D275)</f>
        <v>15000</v>
      </c>
      <c r="E153" s="103">
        <f>SUM(E274+E275)</f>
        <v>11685</v>
      </c>
      <c r="F153" s="6">
        <f>SUM(F274)</f>
        <v>5000</v>
      </c>
      <c r="G153" s="5">
        <f t="shared" si="3"/>
        <v>77.900000000000006</v>
      </c>
      <c r="H153" s="5">
        <f t="shared" si="4"/>
        <v>42.78990158322636</v>
      </c>
    </row>
    <row r="154" spans="1:11" x14ac:dyDescent="0.25">
      <c r="B154" s="100">
        <v>4221</v>
      </c>
      <c r="C154" s="101" t="s">
        <v>73</v>
      </c>
      <c r="D154" s="103">
        <f>SUM(D276)</f>
        <v>3000</v>
      </c>
      <c r="E154" s="103">
        <f>SUM(E276)</f>
        <v>0</v>
      </c>
      <c r="F154" s="6">
        <f>SUM(F276)</f>
        <v>2000</v>
      </c>
      <c r="G154" s="5">
        <f t="shared" si="3"/>
        <v>0</v>
      </c>
      <c r="H154" s="5" t="e">
        <f t="shared" si="4"/>
        <v>#DIV/0!</v>
      </c>
    </row>
    <row r="155" spans="1:11" x14ac:dyDescent="0.25">
      <c r="B155" s="100">
        <v>4223</v>
      </c>
      <c r="C155" s="101" t="s">
        <v>282</v>
      </c>
      <c r="D155" s="196">
        <f>SUM(D277)</f>
        <v>2000</v>
      </c>
      <c r="E155" s="103">
        <f>SUM(E277)</f>
        <v>0</v>
      </c>
      <c r="F155" s="6"/>
      <c r="G155" s="5"/>
      <c r="H155" s="5"/>
    </row>
    <row r="156" spans="1:11" x14ac:dyDescent="0.25">
      <c r="B156" s="100">
        <v>4227</v>
      </c>
      <c r="C156" s="101" t="s">
        <v>219</v>
      </c>
      <c r="D156" s="103">
        <f>SUM(D278+D279)</f>
        <v>13000</v>
      </c>
      <c r="E156" s="103">
        <f>SUM(E278+E279)</f>
        <v>0</v>
      </c>
      <c r="F156" s="6">
        <f>SUM(F278)</f>
        <v>20000</v>
      </c>
      <c r="G156" s="5">
        <f>(E156/D156)*100</f>
        <v>0</v>
      </c>
      <c r="H156" s="5" t="e">
        <f>(F156/E156)*100</f>
        <v>#DIV/0!</v>
      </c>
    </row>
    <row r="157" spans="1:11" x14ac:dyDescent="0.25">
      <c r="B157" s="100">
        <v>4264</v>
      </c>
      <c r="C157" s="101" t="s">
        <v>220</v>
      </c>
      <c r="D157" s="103">
        <f>SUM(D280)</f>
        <v>20000</v>
      </c>
      <c r="E157" s="103">
        <f>SUM(E280)</f>
        <v>0</v>
      </c>
      <c r="F157" s="6">
        <f>SUM(F280)</f>
        <v>20000</v>
      </c>
      <c r="G157" s="5">
        <f t="shared" si="3"/>
        <v>0</v>
      </c>
      <c r="H157" s="5" t="e">
        <f t="shared" si="4"/>
        <v>#DIV/0!</v>
      </c>
    </row>
    <row r="158" spans="1:11" ht="12.75" hidden="1" customHeight="1" x14ac:dyDescent="0.25">
      <c r="B158" s="100"/>
      <c r="C158" s="101"/>
      <c r="D158" s="103"/>
      <c r="E158" s="103"/>
      <c r="F158" s="6"/>
      <c r="G158" s="5" t="e">
        <f t="shared" si="3"/>
        <v>#DIV/0!</v>
      </c>
      <c r="H158" s="5" t="e">
        <f t="shared" si="4"/>
        <v>#DIV/0!</v>
      </c>
    </row>
    <row r="159" spans="1:11" s="26" customFormat="1" ht="13" x14ac:dyDescent="0.3">
      <c r="A159" s="27"/>
      <c r="B159" s="138">
        <v>5</v>
      </c>
      <c r="C159" s="139" t="s">
        <v>230</v>
      </c>
      <c r="D159" s="140">
        <f t="shared" ref="D159:F160" si="8">SUM(D160)</f>
        <v>40000</v>
      </c>
      <c r="E159" s="140">
        <f t="shared" si="8"/>
        <v>9000</v>
      </c>
      <c r="F159" s="77">
        <f t="shared" si="8"/>
        <v>60000</v>
      </c>
      <c r="G159" s="77">
        <f t="shared" si="3"/>
        <v>22.5</v>
      </c>
      <c r="H159" s="77">
        <f t="shared" si="4"/>
        <v>666.66666666666674</v>
      </c>
      <c r="I159" s="27"/>
      <c r="J159" s="27"/>
      <c r="K159" s="27"/>
    </row>
    <row r="160" spans="1:11" ht="13" x14ac:dyDescent="0.3">
      <c r="B160" s="141">
        <v>51</v>
      </c>
      <c r="C160" s="142" t="s">
        <v>231</v>
      </c>
      <c r="D160" s="143">
        <f t="shared" si="8"/>
        <v>40000</v>
      </c>
      <c r="E160" s="143">
        <f t="shared" si="8"/>
        <v>9000</v>
      </c>
      <c r="F160" s="76">
        <f t="shared" si="8"/>
        <v>60000</v>
      </c>
      <c r="G160" s="76">
        <f t="shared" si="3"/>
        <v>22.5</v>
      </c>
      <c r="H160" s="76">
        <f t="shared" si="4"/>
        <v>666.66666666666674</v>
      </c>
    </row>
    <row r="161" spans="2:8" x14ac:dyDescent="0.25">
      <c r="B161" s="100">
        <v>512</v>
      </c>
      <c r="C161" s="101" t="s">
        <v>221</v>
      </c>
      <c r="D161" s="103">
        <v>40000</v>
      </c>
      <c r="E161" s="103">
        <f>SUM(E357)</f>
        <v>9000</v>
      </c>
      <c r="F161" s="6">
        <f>SUM(F357)</f>
        <v>60000</v>
      </c>
      <c r="G161" s="5">
        <f t="shared" si="3"/>
        <v>22.5</v>
      </c>
      <c r="H161" s="5">
        <f t="shared" si="4"/>
        <v>666.66666666666674</v>
      </c>
    </row>
    <row r="162" spans="2:8" x14ac:dyDescent="0.25">
      <c r="B162" s="93"/>
      <c r="C162" s="93"/>
      <c r="D162" s="93"/>
      <c r="E162" s="93"/>
    </row>
    <row r="163" spans="2:8" hidden="1" x14ac:dyDescent="0.25">
      <c r="B163" s="93"/>
      <c r="C163" s="93"/>
      <c r="D163" s="93"/>
      <c r="E163" s="93"/>
    </row>
    <row r="164" spans="2:8" x14ac:dyDescent="0.25">
      <c r="B164" s="93"/>
      <c r="C164" s="93"/>
      <c r="D164" s="93"/>
      <c r="E164" s="93"/>
    </row>
    <row r="165" spans="2:8" x14ac:dyDescent="0.25">
      <c r="B165" s="93"/>
      <c r="C165" s="93" t="s">
        <v>252</v>
      </c>
      <c r="D165" s="93"/>
      <c r="E165" s="93"/>
    </row>
    <row r="166" spans="2:8" x14ac:dyDescent="0.25">
      <c r="B166" s="93"/>
      <c r="C166" s="93"/>
      <c r="D166" s="93"/>
      <c r="E166" s="93"/>
    </row>
    <row r="167" spans="2:8" x14ac:dyDescent="0.25">
      <c r="B167" s="93"/>
      <c r="C167" s="93"/>
      <c r="D167" s="93"/>
      <c r="E167" s="93"/>
    </row>
    <row r="168" spans="2:8" ht="15" x14ac:dyDescent="0.3">
      <c r="B168" s="156"/>
      <c r="C168" s="157"/>
      <c r="D168" s="158"/>
      <c r="E168" s="158"/>
      <c r="F168" s="28"/>
      <c r="G168" s="29"/>
      <c r="H168" s="29"/>
    </row>
    <row r="169" spans="2:8" ht="26" x14ac:dyDescent="0.3">
      <c r="B169" s="100"/>
      <c r="C169" s="159" t="s">
        <v>74</v>
      </c>
      <c r="D169" s="114"/>
      <c r="E169" s="114"/>
      <c r="F169" s="13"/>
      <c r="G169" s="14" t="s">
        <v>2</v>
      </c>
      <c r="H169" s="14" t="s">
        <v>2</v>
      </c>
    </row>
    <row r="170" spans="2:8" ht="13" x14ac:dyDescent="0.3">
      <c r="B170" s="100"/>
      <c r="C170" s="49"/>
      <c r="D170" s="160" t="s">
        <v>303</v>
      </c>
      <c r="E170" s="161" t="s">
        <v>302</v>
      </c>
      <c r="F170" s="13" t="s">
        <v>241</v>
      </c>
      <c r="G170" s="14" t="s">
        <v>235</v>
      </c>
      <c r="H170" s="14" t="s">
        <v>242</v>
      </c>
    </row>
    <row r="171" spans="2:8" ht="18" customHeight="1" x14ac:dyDescent="0.25">
      <c r="B171" s="100"/>
      <c r="C171" s="30" t="s">
        <v>75</v>
      </c>
      <c r="D171" s="203">
        <f>SUM(D173+D189+D282+D358+D360+D399+D418+D427)</f>
        <v>3518990</v>
      </c>
      <c r="E171" s="203">
        <f>SUM(E173+E189+E282+E358+E360+E399+E418+E427)</f>
        <v>1967496.0599999998</v>
      </c>
      <c r="F171" s="205">
        <f>SUM(F173+F189+F282+F358+F360+F399+F418+F427)</f>
        <v>2280000</v>
      </c>
      <c r="G171" s="17">
        <f>(E171/D171)*100</f>
        <v>55.910817024202963</v>
      </c>
      <c r="H171" s="17">
        <f>(F171/E171)*100</f>
        <v>115.88333244235316</v>
      </c>
    </row>
    <row r="172" spans="2:8" ht="13.5" customHeight="1" x14ac:dyDescent="0.25">
      <c r="B172" s="100"/>
      <c r="C172" s="31" t="s">
        <v>76</v>
      </c>
      <c r="D172" s="204"/>
      <c r="E172" s="204"/>
      <c r="F172" s="206"/>
      <c r="G172" s="32"/>
      <c r="H172" s="33"/>
    </row>
    <row r="173" spans="2:8" ht="15" x14ac:dyDescent="0.25">
      <c r="B173" s="100"/>
      <c r="C173" s="34" t="s">
        <v>144</v>
      </c>
      <c r="D173" s="162">
        <f>SUM(D174)</f>
        <v>4000</v>
      </c>
      <c r="E173" s="162">
        <f>SUM(E174)</f>
        <v>0</v>
      </c>
      <c r="F173" s="35">
        <f>SUM(F183)</f>
        <v>4000</v>
      </c>
      <c r="G173" s="36">
        <f>(E173/D173)*100</f>
        <v>0</v>
      </c>
      <c r="H173" s="36" t="e">
        <f>(F173/E173)*100</f>
        <v>#DIV/0!</v>
      </c>
    </row>
    <row r="174" spans="2:8" ht="15.75" hidden="1" customHeight="1" x14ac:dyDescent="0.25">
      <c r="B174" s="100"/>
      <c r="C174" s="37" t="s">
        <v>77</v>
      </c>
      <c r="D174" s="163">
        <f>SUM(D176)</f>
        <v>4000</v>
      </c>
      <c r="E174" s="163">
        <f>SUM(E176)</f>
        <v>0</v>
      </c>
      <c r="F174" s="38"/>
      <c r="G174" s="39">
        <f>(E174/D174)*100</f>
        <v>0</v>
      </c>
      <c r="H174" s="39" t="e">
        <f>(F174/E174)*100</f>
        <v>#DIV/0!</v>
      </c>
    </row>
    <row r="175" spans="2:8" ht="24.75" customHeight="1" x14ac:dyDescent="0.3">
      <c r="B175" s="164" t="s">
        <v>13</v>
      </c>
      <c r="C175" s="37" t="s">
        <v>78</v>
      </c>
      <c r="D175" s="165"/>
      <c r="E175" s="165"/>
      <c r="F175" s="40"/>
      <c r="G175" s="40"/>
      <c r="H175" s="40"/>
    </row>
    <row r="176" spans="2:8" ht="15.75" hidden="1" customHeight="1" x14ac:dyDescent="0.3">
      <c r="B176" s="164" t="s">
        <v>14</v>
      </c>
      <c r="C176" s="37" t="s">
        <v>143</v>
      </c>
      <c r="D176" s="163">
        <f>SUM(D180+D187)</f>
        <v>4000</v>
      </c>
      <c r="E176" s="163">
        <f>SUM(E180+E187)</f>
        <v>0</v>
      </c>
      <c r="F176" s="38"/>
      <c r="G176" s="39">
        <f t="shared" ref="G176:H180" si="9">(E176/D176)*100</f>
        <v>0</v>
      </c>
      <c r="H176" s="39" t="e">
        <f t="shared" si="9"/>
        <v>#DIV/0!</v>
      </c>
    </row>
    <row r="177" spans="2:8" ht="15.75" hidden="1" customHeight="1" x14ac:dyDescent="0.3">
      <c r="B177" s="166"/>
      <c r="C177" s="167"/>
      <c r="D177" s="168">
        <v>0</v>
      </c>
      <c r="E177" s="168">
        <v>0</v>
      </c>
      <c r="F177" s="41"/>
      <c r="G177" s="5" t="e">
        <f t="shared" si="9"/>
        <v>#DIV/0!</v>
      </c>
      <c r="H177" s="5" t="e">
        <f t="shared" si="9"/>
        <v>#DIV/0!</v>
      </c>
    </row>
    <row r="178" spans="2:8" ht="15" hidden="1" customHeight="1" x14ac:dyDescent="0.3">
      <c r="B178" s="166"/>
      <c r="C178" s="49"/>
      <c r="D178" s="168">
        <v>0</v>
      </c>
      <c r="E178" s="168">
        <v>0</v>
      </c>
      <c r="F178" s="41"/>
      <c r="G178" s="5" t="e">
        <f t="shared" si="9"/>
        <v>#DIV/0!</v>
      </c>
      <c r="H178" s="5" t="e">
        <f t="shared" si="9"/>
        <v>#DIV/0!</v>
      </c>
    </row>
    <row r="179" spans="2:8" ht="15.75" hidden="1" customHeight="1" x14ac:dyDescent="0.3">
      <c r="B179" s="166"/>
      <c r="C179" s="49"/>
      <c r="D179" s="168">
        <v>0</v>
      </c>
      <c r="E179" s="168">
        <v>0</v>
      </c>
      <c r="F179" s="41"/>
      <c r="G179" s="5" t="e">
        <f t="shared" si="9"/>
        <v>#DIV/0!</v>
      </c>
      <c r="H179" s="5" t="e">
        <f t="shared" si="9"/>
        <v>#DIV/0!</v>
      </c>
    </row>
    <row r="180" spans="2:8" ht="15.75" hidden="1" customHeight="1" x14ac:dyDescent="0.25">
      <c r="B180" s="169"/>
      <c r="C180" s="170"/>
      <c r="D180" s="171">
        <v>0</v>
      </c>
      <c r="E180" s="171">
        <v>0</v>
      </c>
      <c r="F180" s="42"/>
      <c r="G180" s="5" t="e">
        <f t="shared" si="9"/>
        <v>#DIV/0!</v>
      </c>
      <c r="H180" s="5" t="e">
        <f t="shared" si="9"/>
        <v>#DIV/0!</v>
      </c>
    </row>
    <row r="181" spans="2:8" ht="15.75" hidden="1" customHeight="1" x14ac:dyDescent="0.25">
      <c r="B181" s="172"/>
      <c r="C181" s="173"/>
      <c r="D181" s="171"/>
      <c r="E181" s="171"/>
      <c r="F181" s="42"/>
      <c r="G181" s="42"/>
      <c r="H181" s="42"/>
    </row>
    <row r="182" spans="2:8" ht="26" x14ac:dyDescent="0.25">
      <c r="B182" s="172"/>
      <c r="C182" s="37" t="s">
        <v>145</v>
      </c>
      <c r="D182" s="165"/>
      <c r="E182" s="165"/>
      <c r="F182" s="40"/>
      <c r="G182" s="40"/>
      <c r="H182" s="40"/>
    </row>
    <row r="183" spans="2:8" ht="15" x14ac:dyDescent="0.25">
      <c r="B183" s="100"/>
      <c r="C183" s="37" t="s">
        <v>142</v>
      </c>
      <c r="D183" s="163">
        <f t="shared" ref="D183:F184" si="10">SUM(D184)</f>
        <v>4000</v>
      </c>
      <c r="E183" s="163">
        <f t="shared" si="10"/>
        <v>0</v>
      </c>
      <c r="F183" s="38">
        <f t="shared" si="10"/>
        <v>4000</v>
      </c>
      <c r="G183" s="44">
        <f t="shared" ref="G183:H187" si="11">(E183/D183)*100</f>
        <v>0</v>
      </c>
      <c r="H183" s="44" t="e">
        <f t="shared" si="11"/>
        <v>#DIV/0!</v>
      </c>
    </row>
    <row r="184" spans="2:8" ht="15" x14ac:dyDescent="0.3">
      <c r="B184" s="166">
        <v>38</v>
      </c>
      <c r="C184" s="167" t="s">
        <v>69</v>
      </c>
      <c r="D184" s="168">
        <f t="shared" si="10"/>
        <v>4000</v>
      </c>
      <c r="E184" s="168">
        <f t="shared" si="10"/>
        <v>0</v>
      </c>
      <c r="F184" s="41">
        <f t="shared" si="10"/>
        <v>4000</v>
      </c>
      <c r="G184" s="5">
        <f t="shared" si="11"/>
        <v>0</v>
      </c>
      <c r="H184" s="5" t="e">
        <f t="shared" si="11"/>
        <v>#DIV/0!</v>
      </c>
    </row>
    <row r="185" spans="2:8" ht="15" x14ac:dyDescent="0.3">
      <c r="B185" s="166">
        <v>381</v>
      </c>
      <c r="C185" s="49" t="s">
        <v>69</v>
      </c>
      <c r="D185" s="168">
        <f>SUM(D187)</f>
        <v>4000</v>
      </c>
      <c r="E185" s="168">
        <f>SUM(E187)</f>
        <v>0</v>
      </c>
      <c r="F185" s="41">
        <f>SUM(F187)</f>
        <v>4000</v>
      </c>
      <c r="G185" s="5">
        <f t="shared" si="11"/>
        <v>0</v>
      </c>
      <c r="H185" s="5" t="e">
        <f t="shared" si="11"/>
        <v>#DIV/0!</v>
      </c>
    </row>
    <row r="186" spans="2:8" ht="15.75" hidden="1" customHeight="1" x14ac:dyDescent="0.3">
      <c r="B186" s="166"/>
      <c r="C186" s="49"/>
      <c r="D186" s="168"/>
      <c r="E186" s="168"/>
      <c r="F186" s="41"/>
      <c r="G186" s="5" t="e">
        <f t="shared" si="11"/>
        <v>#DIV/0!</v>
      </c>
      <c r="H186" s="5" t="e">
        <f t="shared" si="11"/>
        <v>#DIV/0!</v>
      </c>
    </row>
    <row r="187" spans="2:8" ht="15.5" x14ac:dyDescent="0.25">
      <c r="B187" s="100">
        <v>38114</v>
      </c>
      <c r="C187" s="170" t="s">
        <v>80</v>
      </c>
      <c r="D187" s="171">
        <v>4000</v>
      </c>
      <c r="E187" s="171">
        <v>0</v>
      </c>
      <c r="F187" s="42">
        <v>4000</v>
      </c>
      <c r="G187" s="5">
        <f t="shared" si="11"/>
        <v>0</v>
      </c>
      <c r="H187" s="5" t="e">
        <f t="shared" si="11"/>
        <v>#DIV/0!</v>
      </c>
    </row>
    <row r="188" spans="2:8" ht="15" x14ac:dyDescent="0.25">
      <c r="B188" s="172"/>
      <c r="C188" s="34" t="s">
        <v>146</v>
      </c>
      <c r="D188" s="174"/>
      <c r="E188" s="174"/>
      <c r="F188" s="45"/>
      <c r="G188" s="45"/>
      <c r="H188" s="45"/>
    </row>
    <row r="189" spans="2:8" ht="26" x14ac:dyDescent="0.25">
      <c r="B189" s="100"/>
      <c r="C189" s="31" t="s">
        <v>147</v>
      </c>
      <c r="D189" s="162">
        <f>SUM(D192+D269)</f>
        <v>1030890</v>
      </c>
      <c r="E189" s="162">
        <f>SUM(E192+E269)</f>
        <v>386879.64</v>
      </c>
      <c r="F189" s="35">
        <f>SUM(F192+F269)</f>
        <v>683092</v>
      </c>
      <c r="G189" s="36">
        <f>(E189/D189)*100</f>
        <v>37.528702383377471</v>
      </c>
      <c r="H189" s="36">
        <f>(F189/E189)*100</f>
        <v>176.5644736435342</v>
      </c>
    </row>
    <row r="190" spans="2:8" ht="26" x14ac:dyDescent="0.25">
      <c r="B190" s="100"/>
      <c r="C190" s="37" t="s">
        <v>81</v>
      </c>
      <c r="D190" s="46"/>
      <c r="E190" s="46"/>
      <c r="F190" s="46"/>
      <c r="G190" s="46"/>
      <c r="H190" s="46"/>
    </row>
    <row r="191" spans="2:8" ht="13" x14ac:dyDescent="0.25">
      <c r="B191" s="100"/>
      <c r="C191" s="37" t="s">
        <v>82</v>
      </c>
      <c r="D191" s="46"/>
      <c r="E191" s="46"/>
      <c r="F191" s="46"/>
      <c r="G191" s="46"/>
      <c r="H191" s="46"/>
    </row>
    <row r="192" spans="2:8" ht="15" x14ac:dyDescent="0.3">
      <c r="B192" s="138">
        <v>3</v>
      </c>
      <c r="C192" s="175" t="s">
        <v>44</v>
      </c>
      <c r="D192" s="176">
        <f>SUM(D193+D203+D259+D264)</f>
        <v>976890</v>
      </c>
      <c r="E192" s="176">
        <f>SUM(E193+E203+E259+E264)</f>
        <v>375194.64</v>
      </c>
      <c r="F192" s="81">
        <f>SUM(F193+F203+F259+F264)</f>
        <v>606092</v>
      </c>
      <c r="G192" s="5">
        <f t="shared" ref="G192:G266" si="12">(E192/D192)*100</f>
        <v>38.407050947394282</v>
      </c>
      <c r="H192" s="5">
        <f t="shared" ref="H192:H266" si="13">(F192/E192)*100</f>
        <v>161.54068725502049</v>
      </c>
    </row>
    <row r="193" spans="2:8" ht="15" x14ac:dyDescent="0.3">
      <c r="B193" s="144">
        <v>31</v>
      </c>
      <c r="C193" s="159" t="s">
        <v>234</v>
      </c>
      <c r="D193" s="177">
        <f>SUM(D194+D197+D199)</f>
        <v>442647</v>
      </c>
      <c r="E193" s="177">
        <f>SUM(E194+E197+E199)</f>
        <v>118970.34999999999</v>
      </c>
      <c r="F193" s="87">
        <f>SUM(F194+F197+F199)</f>
        <v>294592</v>
      </c>
      <c r="G193" s="22">
        <f t="shared" si="12"/>
        <v>26.877026163059952</v>
      </c>
      <c r="H193" s="22">
        <f t="shared" si="13"/>
        <v>247.61799893839097</v>
      </c>
    </row>
    <row r="194" spans="2:8" ht="15" x14ac:dyDescent="0.3">
      <c r="B194" s="166">
        <v>311</v>
      </c>
      <c r="C194" s="49" t="s">
        <v>83</v>
      </c>
      <c r="D194" s="168">
        <f>SUM(D195+D196)</f>
        <v>377562</v>
      </c>
      <c r="E194" s="168">
        <f>SUM(E195+E196)</f>
        <v>100230.62</v>
      </c>
      <c r="F194" s="41">
        <f>SUM(F196)</f>
        <v>246239</v>
      </c>
      <c r="G194" s="5">
        <f t="shared" si="12"/>
        <v>26.546797612047822</v>
      </c>
      <c r="H194" s="5">
        <f t="shared" si="13"/>
        <v>245.67243024137736</v>
      </c>
    </row>
    <row r="195" spans="2:8" ht="15" x14ac:dyDescent="0.25">
      <c r="B195" s="169">
        <v>31111</v>
      </c>
      <c r="C195" s="170" t="s">
        <v>284</v>
      </c>
      <c r="D195" s="171">
        <v>256000</v>
      </c>
      <c r="E195" s="171">
        <v>100230.62</v>
      </c>
      <c r="F195" s="41"/>
      <c r="G195" s="5"/>
      <c r="H195" s="5"/>
    </row>
    <row r="196" spans="2:8" ht="15.5" x14ac:dyDescent="0.25">
      <c r="B196" s="100">
        <v>31111</v>
      </c>
      <c r="C196" s="170" t="s">
        <v>285</v>
      </c>
      <c r="D196" s="171">
        <v>121562</v>
      </c>
      <c r="E196" s="171">
        <v>0</v>
      </c>
      <c r="F196" s="42">
        <v>246239</v>
      </c>
      <c r="G196" s="5">
        <f t="shared" si="12"/>
        <v>0</v>
      </c>
      <c r="H196" s="5" t="e">
        <f t="shared" si="13"/>
        <v>#DIV/0!</v>
      </c>
    </row>
    <row r="197" spans="2:8" ht="15" x14ac:dyDescent="0.3">
      <c r="B197" s="166">
        <v>312</v>
      </c>
      <c r="C197" s="49" t="s">
        <v>84</v>
      </c>
      <c r="D197" s="168">
        <f>SUM(D198)</f>
        <v>10000</v>
      </c>
      <c r="E197" s="168">
        <f>SUM(E198)</f>
        <v>1500</v>
      </c>
      <c r="F197" s="41">
        <f>SUM(F198)</f>
        <v>6000</v>
      </c>
      <c r="G197" s="5">
        <f t="shared" si="12"/>
        <v>15</v>
      </c>
      <c r="H197" s="5">
        <f t="shared" si="13"/>
        <v>400</v>
      </c>
    </row>
    <row r="198" spans="2:8" ht="15.5" x14ac:dyDescent="0.25">
      <c r="B198" s="100">
        <v>31219</v>
      </c>
      <c r="C198" s="170" t="s">
        <v>84</v>
      </c>
      <c r="D198" s="171">
        <v>10000</v>
      </c>
      <c r="E198" s="171">
        <v>1500</v>
      </c>
      <c r="F198" s="42">
        <v>6000</v>
      </c>
      <c r="G198" s="5">
        <f t="shared" si="12"/>
        <v>15</v>
      </c>
      <c r="H198" s="5">
        <f t="shared" si="13"/>
        <v>400</v>
      </c>
    </row>
    <row r="199" spans="2:8" ht="15" x14ac:dyDescent="0.3">
      <c r="B199" s="166">
        <v>313</v>
      </c>
      <c r="C199" s="49" t="s">
        <v>85</v>
      </c>
      <c r="D199" s="168">
        <f>SUM(D200:D202)</f>
        <v>55085</v>
      </c>
      <c r="E199" s="168">
        <f>SUM(E200:E202)</f>
        <v>17239.73</v>
      </c>
      <c r="F199" s="41">
        <f>SUM(F200+F202)</f>
        <v>42353</v>
      </c>
      <c r="G199" s="5">
        <f t="shared" si="12"/>
        <v>31.296596169556139</v>
      </c>
      <c r="H199" s="5">
        <f t="shared" si="13"/>
        <v>245.67090087837803</v>
      </c>
    </row>
    <row r="200" spans="2:8" ht="15.5" x14ac:dyDescent="0.25">
      <c r="B200" s="100">
        <v>31321</v>
      </c>
      <c r="C200" s="170" t="s">
        <v>86</v>
      </c>
      <c r="D200" s="171">
        <v>31000</v>
      </c>
      <c r="E200" s="171">
        <v>15535.82</v>
      </c>
      <c r="F200" s="42">
        <v>38167</v>
      </c>
      <c r="G200" s="5">
        <f t="shared" si="12"/>
        <v>50.115548387096773</v>
      </c>
      <c r="H200" s="5">
        <f t="shared" si="13"/>
        <v>245.67097198602971</v>
      </c>
    </row>
    <row r="201" spans="2:8" ht="15.5" x14ac:dyDescent="0.25">
      <c r="B201" s="100">
        <v>31332</v>
      </c>
      <c r="C201" s="170" t="s">
        <v>286</v>
      </c>
      <c r="D201" s="171">
        <v>3500</v>
      </c>
      <c r="E201" s="171">
        <v>1703.91</v>
      </c>
      <c r="F201" s="42"/>
      <c r="G201" s="5">
        <f t="shared" si="12"/>
        <v>48.683142857142855</v>
      </c>
      <c r="H201" s="5"/>
    </row>
    <row r="202" spans="2:8" ht="15.5" x14ac:dyDescent="0.25">
      <c r="B202" s="172">
        <v>313</v>
      </c>
      <c r="C202" s="170" t="s">
        <v>287</v>
      </c>
      <c r="D202" s="171">
        <v>20585</v>
      </c>
      <c r="E202" s="171">
        <v>0</v>
      </c>
      <c r="F202" s="42">
        <v>4186</v>
      </c>
      <c r="G202" s="5">
        <f t="shared" si="12"/>
        <v>0</v>
      </c>
      <c r="H202" s="5" t="e">
        <f t="shared" si="13"/>
        <v>#DIV/0!</v>
      </c>
    </row>
    <row r="203" spans="2:8" ht="15" x14ac:dyDescent="0.3">
      <c r="B203" s="144">
        <v>32</v>
      </c>
      <c r="C203" s="159" t="s">
        <v>233</v>
      </c>
      <c r="D203" s="177">
        <f>SUM(D204+D208+D219+D243+D245)</f>
        <v>520243</v>
      </c>
      <c r="E203" s="177">
        <f>SUM(E204+E208+E219+E243+E245)</f>
        <v>251538.86000000004</v>
      </c>
      <c r="F203" s="87">
        <f>SUM(F204+F208+F219+F245)</f>
        <v>289500</v>
      </c>
      <c r="G203" s="22">
        <f t="shared" si="12"/>
        <v>48.350263242369437</v>
      </c>
      <c r="H203" s="22">
        <f t="shared" si="13"/>
        <v>115.09156080297093</v>
      </c>
    </row>
    <row r="204" spans="2:8" ht="15" x14ac:dyDescent="0.3">
      <c r="B204" s="166">
        <v>321</v>
      </c>
      <c r="C204" s="49" t="s">
        <v>87</v>
      </c>
      <c r="D204" s="168">
        <f>SUM(D205:D207)</f>
        <v>4000</v>
      </c>
      <c r="E204" s="168">
        <f>SUM(E205:E207)</f>
        <v>0</v>
      </c>
      <c r="F204" s="41">
        <f>SUM(F205:F207)</f>
        <v>4000</v>
      </c>
      <c r="G204" s="5">
        <f t="shared" si="12"/>
        <v>0</v>
      </c>
      <c r="H204" s="5" t="e">
        <f t="shared" si="13"/>
        <v>#DIV/0!</v>
      </c>
    </row>
    <row r="205" spans="2:8" ht="15.5" x14ac:dyDescent="0.25">
      <c r="B205" s="100">
        <v>32111</v>
      </c>
      <c r="C205" s="170" t="s">
        <v>88</v>
      </c>
      <c r="D205" s="171">
        <v>1000</v>
      </c>
      <c r="E205" s="171">
        <v>0</v>
      </c>
      <c r="F205" s="42">
        <v>500</v>
      </c>
      <c r="G205" s="5">
        <f t="shared" si="12"/>
        <v>0</v>
      </c>
      <c r="H205" s="5" t="e">
        <f t="shared" si="13"/>
        <v>#DIV/0!</v>
      </c>
    </row>
    <row r="206" spans="2:8" ht="15.5" x14ac:dyDescent="0.25">
      <c r="B206" s="172">
        <v>32119</v>
      </c>
      <c r="C206" s="170" t="s">
        <v>153</v>
      </c>
      <c r="D206" s="171">
        <v>1000</v>
      </c>
      <c r="E206" s="171">
        <v>0</v>
      </c>
      <c r="F206" s="42">
        <v>1000</v>
      </c>
      <c r="G206" s="5">
        <f t="shared" si="12"/>
        <v>0</v>
      </c>
      <c r="H206" s="5" t="e">
        <f t="shared" si="13"/>
        <v>#DIV/0!</v>
      </c>
    </row>
    <row r="207" spans="2:8" ht="15.5" x14ac:dyDescent="0.25">
      <c r="B207" s="172">
        <v>32131</v>
      </c>
      <c r="C207" s="170" t="s">
        <v>154</v>
      </c>
      <c r="D207" s="171">
        <v>2000</v>
      </c>
      <c r="E207" s="171">
        <v>0</v>
      </c>
      <c r="F207" s="42">
        <v>2500</v>
      </c>
      <c r="G207" s="5">
        <f t="shared" si="12"/>
        <v>0</v>
      </c>
      <c r="H207" s="5" t="e">
        <f t="shared" si="13"/>
        <v>#DIV/0!</v>
      </c>
    </row>
    <row r="208" spans="2:8" ht="15" x14ac:dyDescent="0.3">
      <c r="B208" s="166">
        <v>322</v>
      </c>
      <c r="C208" s="49" t="s">
        <v>89</v>
      </c>
      <c r="D208" s="168">
        <f>SUM(D209:D217)</f>
        <v>90500</v>
      </c>
      <c r="E208" s="168">
        <f>SUM(E209+E211+E212+E214+E215+E216+E217)</f>
        <v>29770.71</v>
      </c>
      <c r="F208" s="41">
        <f>SUM(F209:F217)</f>
        <v>91500</v>
      </c>
      <c r="G208" s="5">
        <f t="shared" si="12"/>
        <v>32.895812154696131</v>
      </c>
      <c r="H208" s="5">
        <f t="shared" si="13"/>
        <v>307.34906893386153</v>
      </c>
    </row>
    <row r="209" spans="2:8" ht="15.5" x14ac:dyDescent="0.25">
      <c r="B209" s="100">
        <v>32211</v>
      </c>
      <c r="C209" s="170" t="s">
        <v>90</v>
      </c>
      <c r="D209" s="171">
        <v>11000</v>
      </c>
      <c r="E209" s="171">
        <v>4050.01</v>
      </c>
      <c r="F209" s="42">
        <v>13000</v>
      </c>
      <c r="G209" s="5">
        <f t="shared" si="12"/>
        <v>36.818272727272728</v>
      </c>
      <c r="H209" s="5">
        <f t="shared" si="13"/>
        <v>320.98686176083515</v>
      </c>
    </row>
    <row r="210" spans="2:8" ht="15.5" hidden="1" x14ac:dyDescent="0.25">
      <c r="B210" s="172"/>
      <c r="C210" s="170"/>
      <c r="D210" s="171">
        <v>0</v>
      </c>
      <c r="E210" s="171"/>
      <c r="F210" s="42"/>
      <c r="G210" s="5"/>
      <c r="H210" s="5"/>
    </row>
    <row r="211" spans="2:8" ht="15.5" x14ac:dyDescent="0.25">
      <c r="B211" s="172">
        <v>32212</v>
      </c>
      <c r="C211" s="170" t="s">
        <v>91</v>
      </c>
      <c r="D211" s="171">
        <v>4500</v>
      </c>
      <c r="E211" s="171">
        <v>0</v>
      </c>
      <c r="F211" s="42">
        <v>6000</v>
      </c>
      <c r="G211" s="5">
        <f t="shared" si="12"/>
        <v>0</v>
      </c>
      <c r="H211" s="5" t="e">
        <f t="shared" si="13"/>
        <v>#DIV/0!</v>
      </c>
    </row>
    <row r="212" spans="2:8" ht="15.5" x14ac:dyDescent="0.25">
      <c r="B212" s="172">
        <v>32214</v>
      </c>
      <c r="C212" s="170" t="s">
        <v>92</v>
      </c>
      <c r="D212" s="171">
        <v>3000</v>
      </c>
      <c r="E212" s="171">
        <v>1185.0999999999999</v>
      </c>
      <c r="F212" s="42">
        <v>3500</v>
      </c>
      <c r="G212" s="5">
        <f t="shared" si="12"/>
        <v>39.50333333333333</v>
      </c>
      <c r="H212" s="5">
        <f t="shared" si="13"/>
        <v>295.33372711163616</v>
      </c>
    </row>
    <row r="213" spans="2:8" ht="15.75" hidden="1" customHeight="1" x14ac:dyDescent="0.25">
      <c r="B213" s="172"/>
      <c r="C213" s="170"/>
      <c r="D213" s="171"/>
      <c r="E213" s="171"/>
      <c r="F213" s="42"/>
      <c r="G213" s="5" t="e">
        <f t="shared" si="12"/>
        <v>#DIV/0!</v>
      </c>
      <c r="H213" s="5" t="e">
        <f t="shared" si="13"/>
        <v>#DIV/0!</v>
      </c>
    </row>
    <row r="214" spans="2:8" ht="15.5" x14ac:dyDescent="0.25">
      <c r="B214" s="172">
        <v>32231</v>
      </c>
      <c r="C214" s="170" t="s">
        <v>93</v>
      </c>
      <c r="D214" s="171">
        <v>20000</v>
      </c>
      <c r="E214" s="171">
        <v>6236.84</v>
      </c>
      <c r="F214" s="42">
        <v>21000</v>
      </c>
      <c r="G214" s="5">
        <f t="shared" si="12"/>
        <v>31.184200000000001</v>
      </c>
      <c r="H214" s="5">
        <f t="shared" si="13"/>
        <v>336.70897441653142</v>
      </c>
    </row>
    <row r="215" spans="2:8" ht="15.5" x14ac:dyDescent="0.25">
      <c r="B215" s="172">
        <v>32233</v>
      </c>
      <c r="C215" s="170" t="s">
        <v>94</v>
      </c>
      <c r="D215" s="171">
        <v>45000</v>
      </c>
      <c r="E215" s="171">
        <v>17898.759999999998</v>
      </c>
      <c r="F215" s="42">
        <v>43000</v>
      </c>
      <c r="G215" s="5">
        <f t="shared" si="12"/>
        <v>39.775022222222219</v>
      </c>
      <c r="H215" s="5">
        <f t="shared" si="13"/>
        <v>240.24010601851748</v>
      </c>
    </row>
    <row r="216" spans="2:8" ht="15.5" x14ac:dyDescent="0.25">
      <c r="B216" s="172">
        <v>32234</v>
      </c>
      <c r="C216" s="170" t="s">
        <v>280</v>
      </c>
      <c r="D216" s="171">
        <v>5000</v>
      </c>
      <c r="E216" s="171">
        <v>300.10000000000002</v>
      </c>
      <c r="F216" s="42"/>
      <c r="G216" s="5">
        <f t="shared" si="12"/>
        <v>6.0020000000000007</v>
      </c>
      <c r="H216" s="5"/>
    </row>
    <row r="217" spans="2:8" ht="15.5" x14ac:dyDescent="0.25">
      <c r="B217" s="172">
        <v>32251</v>
      </c>
      <c r="C217" s="170" t="s">
        <v>155</v>
      </c>
      <c r="D217" s="171">
        <v>2000</v>
      </c>
      <c r="E217" s="171">
        <v>99.9</v>
      </c>
      <c r="F217" s="42">
        <v>5000</v>
      </c>
      <c r="G217" s="5">
        <f t="shared" si="12"/>
        <v>4.9950000000000001</v>
      </c>
      <c r="H217" s="5">
        <f t="shared" si="13"/>
        <v>5005.0050050050049</v>
      </c>
    </row>
    <row r="218" spans="2:8" ht="15.75" hidden="1" customHeight="1" x14ac:dyDescent="0.25">
      <c r="B218" s="172"/>
      <c r="C218" s="170"/>
      <c r="D218" s="171"/>
      <c r="E218" s="171"/>
      <c r="F218" s="42"/>
      <c r="G218" s="5" t="e">
        <f t="shared" si="12"/>
        <v>#DIV/0!</v>
      </c>
      <c r="H218" s="5" t="e">
        <f t="shared" si="13"/>
        <v>#DIV/0!</v>
      </c>
    </row>
    <row r="219" spans="2:8" ht="15" x14ac:dyDescent="0.3">
      <c r="B219" s="166">
        <v>323</v>
      </c>
      <c r="C219" s="49" t="s">
        <v>95</v>
      </c>
      <c r="D219" s="168">
        <f>SUM(D222+D223+D224+D226+D227+D228+D229+D230+D231+D232+D233+D234+D235+D237+D238+D239+D240)</f>
        <v>149900</v>
      </c>
      <c r="E219" s="168">
        <f>SUM(E222+E223+E224+E226+E227+E228+E229+E230+E231+E232+E233+E234+E235+E237+E237+E238+E239+E240)</f>
        <v>63576.800000000003</v>
      </c>
      <c r="F219" s="41">
        <f>SUM(F222:F240)</f>
        <v>96000</v>
      </c>
      <c r="G219" s="5">
        <f t="shared" si="12"/>
        <v>42.412808539026017</v>
      </c>
      <c r="H219" s="5">
        <f t="shared" si="13"/>
        <v>150.99847743201923</v>
      </c>
    </row>
    <row r="220" spans="2:8" ht="15.75" hidden="1" customHeight="1" x14ac:dyDescent="0.25">
      <c r="B220" s="100"/>
      <c r="C220" s="170"/>
      <c r="D220" s="171"/>
      <c r="E220" s="171"/>
      <c r="F220" s="42"/>
      <c r="G220" s="5" t="e">
        <f t="shared" si="12"/>
        <v>#DIV/0!</v>
      </c>
      <c r="H220" s="5" t="e">
        <f t="shared" si="13"/>
        <v>#DIV/0!</v>
      </c>
    </row>
    <row r="221" spans="2:8" ht="15.75" hidden="1" customHeight="1" x14ac:dyDescent="0.25">
      <c r="B221" s="172"/>
      <c r="C221" s="170"/>
      <c r="D221" s="171"/>
      <c r="E221" s="171"/>
      <c r="F221" s="42"/>
      <c r="G221" s="5" t="e">
        <f t="shared" si="12"/>
        <v>#DIV/0!</v>
      </c>
      <c r="H221" s="5" t="e">
        <f t="shared" si="13"/>
        <v>#DIV/0!</v>
      </c>
    </row>
    <row r="222" spans="2:8" ht="15.5" x14ac:dyDescent="0.25">
      <c r="B222" s="172">
        <v>32311</v>
      </c>
      <c r="C222" s="170" t="s">
        <v>156</v>
      </c>
      <c r="D222" s="171">
        <v>15000</v>
      </c>
      <c r="E222" s="171">
        <v>4447.25</v>
      </c>
      <c r="F222" s="42">
        <v>16000</v>
      </c>
      <c r="G222" s="5">
        <f t="shared" si="12"/>
        <v>29.648333333333333</v>
      </c>
      <c r="H222" s="5">
        <f t="shared" si="13"/>
        <v>359.77289336106583</v>
      </c>
    </row>
    <row r="223" spans="2:8" ht="15.5" x14ac:dyDescent="0.25">
      <c r="B223" s="172">
        <v>32313</v>
      </c>
      <c r="C223" s="170" t="s">
        <v>157</v>
      </c>
      <c r="D223" s="171">
        <v>6000</v>
      </c>
      <c r="E223" s="171">
        <v>1092.4000000000001</v>
      </c>
      <c r="F223" s="42">
        <v>3000</v>
      </c>
      <c r="G223" s="5">
        <f t="shared" si="12"/>
        <v>18.206666666666667</v>
      </c>
      <c r="H223" s="5">
        <f t="shared" si="13"/>
        <v>274.62467960454046</v>
      </c>
    </row>
    <row r="224" spans="2:8" ht="15.5" x14ac:dyDescent="0.25">
      <c r="B224" s="172">
        <v>32321</v>
      </c>
      <c r="C224" s="170" t="s">
        <v>158</v>
      </c>
      <c r="D224" s="171">
        <v>20000</v>
      </c>
      <c r="E224" s="171">
        <v>15529.01</v>
      </c>
      <c r="F224" s="42">
        <v>31000</v>
      </c>
      <c r="G224" s="5">
        <f t="shared" si="12"/>
        <v>77.645049999999998</v>
      </c>
      <c r="H224" s="5">
        <f t="shared" si="13"/>
        <v>199.62637669754866</v>
      </c>
    </row>
    <row r="225" spans="2:8" ht="15.5" hidden="1" x14ac:dyDescent="0.25">
      <c r="B225" s="172"/>
      <c r="C225" s="170"/>
      <c r="D225" s="171"/>
      <c r="E225" s="171"/>
      <c r="F225" s="42"/>
      <c r="G225" s="5"/>
      <c r="H225" s="5"/>
    </row>
    <row r="226" spans="2:8" ht="15.5" x14ac:dyDescent="0.25">
      <c r="B226" s="172">
        <v>32322</v>
      </c>
      <c r="C226" s="170" t="s">
        <v>245</v>
      </c>
      <c r="D226" s="171">
        <v>4000</v>
      </c>
      <c r="E226" s="171">
        <v>2288.5</v>
      </c>
      <c r="F226" s="42">
        <v>5000</v>
      </c>
      <c r="G226" s="5">
        <f t="shared" si="12"/>
        <v>57.212499999999999</v>
      </c>
      <c r="H226" s="5">
        <f t="shared" si="13"/>
        <v>218.48372296263929</v>
      </c>
    </row>
    <row r="227" spans="2:8" ht="15.5" x14ac:dyDescent="0.25">
      <c r="B227" s="172">
        <v>323220</v>
      </c>
      <c r="C227" s="170" t="s">
        <v>257</v>
      </c>
      <c r="D227" s="171">
        <v>6400</v>
      </c>
      <c r="E227" s="171">
        <v>2187.5</v>
      </c>
      <c r="F227" s="42"/>
      <c r="G227" s="5">
        <f t="shared" si="12"/>
        <v>34.1796875</v>
      </c>
      <c r="H227" s="5"/>
    </row>
    <row r="228" spans="2:8" ht="15.5" x14ac:dyDescent="0.25">
      <c r="B228" s="172">
        <v>323221</v>
      </c>
      <c r="C228" s="170" t="s">
        <v>288</v>
      </c>
      <c r="D228" s="171">
        <v>7500</v>
      </c>
      <c r="E228" s="171">
        <v>4080</v>
      </c>
      <c r="F228" s="42"/>
      <c r="G228" s="5">
        <f t="shared" si="12"/>
        <v>54.400000000000006</v>
      </c>
      <c r="H228" s="5"/>
    </row>
    <row r="229" spans="2:8" ht="15.5" x14ac:dyDescent="0.25">
      <c r="B229" s="172">
        <v>32331</v>
      </c>
      <c r="C229" s="170" t="s">
        <v>159</v>
      </c>
      <c r="D229" s="171">
        <v>2000</v>
      </c>
      <c r="E229" s="171">
        <v>0</v>
      </c>
      <c r="F229" s="42">
        <v>2000</v>
      </c>
      <c r="G229" s="5">
        <f t="shared" si="12"/>
        <v>0</v>
      </c>
      <c r="H229" s="5" t="e">
        <f t="shared" si="13"/>
        <v>#DIV/0!</v>
      </c>
    </row>
    <row r="230" spans="2:8" ht="15.5" x14ac:dyDescent="0.25">
      <c r="B230" s="172">
        <v>32332</v>
      </c>
      <c r="C230" s="170" t="s">
        <v>160</v>
      </c>
      <c r="D230" s="171">
        <v>2000</v>
      </c>
      <c r="E230" s="171">
        <v>136.5</v>
      </c>
      <c r="F230" s="42">
        <v>4000</v>
      </c>
      <c r="G230" s="5">
        <f t="shared" si="12"/>
        <v>6.8250000000000002</v>
      </c>
      <c r="H230" s="5">
        <f t="shared" si="13"/>
        <v>2930.4029304029305</v>
      </c>
    </row>
    <row r="231" spans="2:8" ht="15.5" x14ac:dyDescent="0.25">
      <c r="B231" s="172">
        <v>32339</v>
      </c>
      <c r="C231" s="170" t="s">
        <v>161</v>
      </c>
      <c r="D231" s="171">
        <v>5000</v>
      </c>
      <c r="E231" s="171">
        <v>1279</v>
      </c>
      <c r="F231" s="42">
        <v>4000</v>
      </c>
      <c r="G231" s="5">
        <f t="shared" si="12"/>
        <v>25.580000000000002</v>
      </c>
      <c r="H231" s="5">
        <f t="shared" si="13"/>
        <v>312.74433150899142</v>
      </c>
    </row>
    <row r="232" spans="2:8" ht="15.5" x14ac:dyDescent="0.25">
      <c r="B232" s="172">
        <v>32341</v>
      </c>
      <c r="C232" s="170" t="s">
        <v>162</v>
      </c>
      <c r="D232" s="171">
        <v>10000</v>
      </c>
      <c r="E232" s="171">
        <v>2175.7399999999998</v>
      </c>
      <c r="F232" s="42">
        <v>7000</v>
      </c>
      <c r="G232" s="5">
        <f t="shared" si="12"/>
        <v>21.757400000000001</v>
      </c>
      <c r="H232" s="5">
        <f t="shared" si="13"/>
        <v>321.72961842867255</v>
      </c>
    </row>
    <row r="233" spans="2:8" ht="15.5" x14ac:dyDescent="0.25">
      <c r="B233" s="172">
        <v>32342</v>
      </c>
      <c r="C233" s="170" t="s">
        <v>108</v>
      </c>
      <c r="D233" s="171">
        <v>8000</v>
      </c>
      <c r="E233" s="171">
        <v>2553.8000000000002</v>
      </c>
      <c r="F233" s="42">
        <v>8000</v>
      </c>
      <c r="G233" s="5">
        <f t="shared" si="12"/>
        <v>31.922500000000003</v>
      </c>
      <c r="H233" s="5">
        <f t="shared" si="13"/>
        <v>313.25867334951835</v>
      </c>
    </row>
    <row r="234" spans="2:8" ht="15.5" x14ac:dyDescent="0.25">
      <c r="B234" s="172">
        <v>323491</v>
      </c>
      <c r="C234" s="170" t="s">
        <v>271</v>
      </c>
      <c r="D234" s="171">
        <v>5000</v>
      </c>
      <c r="E234" s="171">
        <v>17949.650000000001</v>
      </c>
      <c r="F234" s="42">
        <v>5000</v>
      </c>
      <c r="G234" s="5">
        <f t="shared" si="12"/>
        <v>358.99300000000005</v>
      </c>
      <c r="H234" s="5">
        <f t="shared" si="13"/>
        <v>27.85569635062522</v>
      </c>
    </row>
    <row r="235" spans="2:8" ht="15.5" x14ac:dyDescent="0.25">
      <c r="B235" s="172">
        <v>32373</v>
      </c>
      <c r="C235" s="170" t="s">
        <v>96</v>
      </c>
      <c r="D235" s="171">
        <v>5000</v>
      </c>
      <c r="E235" s="171">
        <v>0</v>
      </c>
      <c r="F235" s="42">
        <v>4000</v>
      </c>
      <c r="G235" s="5">
        <f t="shared" si="12"/>
        <v>0</v>
      </c>
      <c r="H235" s="5" t="e">
        <f t="shared" si="13"/>
        <v>#DIV/0!</v>
      </c>
    </row>
    <row r="236" spans="2:8" ht="15.75" hidden="1" customHeight="1" x14ac:dyDescent="0.25">
      <c r="B236" s="172"/>
      <c r="C236" s="170"/>
      <c r="D236" s="171"/>
      <c r="E236" s="171"/>
      <c r="F236" s="42"/>
      <c r="G236" s="5" t="e">
        <f t="shared" si="12"/>
        <v>#DIV/0!</v>
      </c>
      <c r="H236" s="5" t="e">
        <f t="shared" si="13"/>
        <v>#DIV/0!</v>
      </c>
    </row>
    <row r="237" spans="2:8" ht="15.75" customHeight="1" x14ac:dyDescent="0.25">
      <c r="B237" s="172">
        <v>32373</v>
      </c>
      <c r="C237" s="170" t="s">
        <v>296</v>
      </c>
      <c r="D237" s="171">
        <v>10000</v>
      </c>
      <c r="E237" s="171">
        <v>0</v>
      </c>
      <c r="F237" s="42"/>
      <c r="G237" s="5"/>
      <c r="H237" s="5"/>
    </row>
    <row r="238" spans="2:8" ht="15.75" customHeight="1" x14ac:dyDescent="0.25">
      <c r="B238" s="172">
        <v>32373</v>
      </c>
      <c r="C238" s="170" t="s">
        <v>266</v>
      </c>
      <c r="D238" s="171">
        <v>23000</v>
      </c>
      <c r="E238" s="171">
        <v>0</v>
      </c>
      <c r="F238" s="42"/>
      <c r="G238" s="5"/>
      <c r="H238" s="5"/>
    </row>
    <row r="239" spans="2:8" ht="15.75" customHeight="1" x14ac:dyDescent="0.25">
      <c r="B239" s="172">
        <v>32373</v>
      </c>
      <c r="C239" s="170" t="s">
        <v>267</v>
      </c>
      <c r="D239" s="171">
        <v>20000</v>
      </c>
      <c r="E239" s="171">
        <v>9857.4500000000007</v>
      </c>
      <c r="F239" s="42"/>
      <c r="G239" s="5"/>
      <c r="H239" s="5"/>
    </row>
    <row r="240" spans="2:8" ht="15.5" x14ac:dyDescent="0.25">
      <c r="B240" s="172">
        <v>32389</v>
      </c>
      <c r="C240" s="170" t="s">
        <v>97</v>
      </c>
      <c r="D240" s="171">
        <v>1000</v>
      </c>
      <c r="E240" s="171">
        <v>0</v>
      </c>
      <c r="F240" s="42">
        <v>7000</v>
      </c>
      <c r="G240" s="5">
        <f t="shared" si="12"/>
        <v>0</v>
      </c>
      <c r="H240" s="5" t="e">
        <f t="shared" si="13"/>
        <v>#DIV/0!</v>
      </c>
    </row>
    <row r="241" spans="2:8" ht="15.75" hidden="1" customHeight="1" x14ac:dyDescent="0.25">
      <c r="B241" s="172"/>
      <c r="C241" s="170"/>
      <c r="D241" s="171"/>
      <c r="E241" s="171"/>
      <c r="F241" s="42"/>
      <c r="G241" s="5" t="e">
        <f t="shared" si="12"/>
        <v>#DIV/0!</v>
      </c>
      <c r="H241" s="5" t="e">
        <f t="shared" si="13"/>
        <v>#DIV/0!</v>
      </c>
    </row>
    <row r="242" spans="2:8" ht="15.75" hidden="1" customHeight="1" x14ac:dyDescent="0.25">
      <c r="B242" s="172"/>
      <c r="C242" s="170"/>
      <c r="D242" s="171"/>
      <c r="E242" s="171"/>
      <c r="F242" s="42"/>
      <c r="G242" s="5" t="e">
        <f t="shared" si="12"/>
        <v>#DIV/0!</v>
      </c>
      <c r="H242" s="5" t="e">
        <f t="shared" si="13"/>
        <v>#DIV/0!</v>
      </c>
    </row>
    <row r="243" spans="2:8" ht="15.75" customHeight="1" x14ac:dyDescent="0.3">
      <c r="B243" s="166">
        <v>324</v>
      </c>
      <c r="C243" s="49" t="s">
        <v>129</v>
      </c>
      <c r="D243" s="168">
        <f>SUM(D244)</f>
        <v>11843</v>
      </c>
      <c r="E243" s="168">
        <f>SUM(E244)</f>
        <v>3086.61</v>
      </c>
      <c r="F243" s="42"/>
      <c r="G243" s="5"/>
      <c r="H243" s="5"/>
    </row>
    <row r="244" spans="2:8" ht="15.75" customHeight="1" x14ac:dyDescent="0.25">
      <c r="B244" s="172">
        <v>32412</v>
      </c>
      <c r="C244" s="170" t="s">
        <v>289</v>
      </c>
      <c r="D244" s="171">
        <v>11843</v>
      </c>
      <c r="E244" s="171">
        <v>3086.61</v>
      </c>
      <c r="F244" s="42"/>
      <c r="G244" s="5"/>
      <c r="H244" s="5"/>
    </row>
    <row r="245" spans="2:8" ht="15" x14ac:dyDescent="0.3">
      <c r="B245" s="166">
        <v>329</v>
      </c>
      <c r="C245" s="49" t="s">
        <v>98</v>
      </c>
      <c r="D245" s="168">
        <f>SUM(D248+D249+D250+D251+D252+D253+D254+D255+D258)</f>
        <v>264000</v>
      </c>
      <c r="E245" s="168">
        <f>SUM(E248:E258)</f>
        <v>155104.74000000002</v>
      </c>
      <c r="F245" s="41">
        <f>SUM(F248:F258)</f>
        <v>98000</v>
      </c>
      <c r="G245" s="5">
        <f t="shared" si="12"/>
        <v>58.751795454545466</v>
      </c>
      <c r="H245" s="5">
        <f t="shared" si="13"/>
        <v>63.183110973913493</v>
      </c>
    </row>
    <row r="246" spans="2:8" ht="15.75" hidden="1" customHeight="1" x14ac:dyDescent="0.3">
      <c r="B246" s="166"/>
      <c r="C246" s="49"/>
      <c r="D246" s="168"/>
      <c r="E246" s="168"/>
      <c r="F246" s="41"/>
      <c r="G246" s="5"/>
      <c r="H246" s="5"/>
    </row>
    <row r="247" spans="2:8" ht="15.75" hidden="1" customHeight="1" x14ac:dyDescent="0.3">
      <c r="B247" s="166"/>
      <c r="C247" s="49"/>
      <c r="D247" s="168"/>
      <c r="E247" s="168"/>
      <c r="F247" s="41"/>
      <c r="G247" s="5"/>
      <c r="H247" s="5"/>
    </row>
    <row r="248" spans="2:8" ht="15.5" x14ac:dyDescent="0.25">
      <c r="B248" s="100">
        <v>32911</v>
      </c>
      <c r="C248" s="170" t="s">
        <v>163</v>
      </c>
      <c r="D248" s="171">
        <v>106000</v>
      </c>
      <c r="E248" s="171">
        <v>35826.720000000001</v>
      </c>
      <c r="F248" s="42">
        <v>54000</v>
      </c>
      <c r="G248" s="5">
        <f t="shared" si="12"/>
        <v>33.798792452830192</v>
      </c>
      <c r="H248" s="5">
        <f t="shared" si="13"/>
        <v>150.72549203499511</v>
      </c>
    </row>
    <row r="249" spans="2:8" ht="15.5" x14ac:dyDescent="0.25">
      <c r="B249" s="100">
        <v>32912</v>
      </c>
      <c r="C249" s="170" t="s">
        <v>304</v>
      </c>
      <c r="D249" s="171">
        <v>120000</v>
      </c>
      <c r="E249" s="171">
        <v>86645.6</v>
      </c>
      <c r="F249" s="42"/>
      <c r="G249" s="5"/>
      <c r="H249" s="5"/>
    </row>
    <row r="250" spans="2:8" ht="15.5" x14ac:dyDescent="0.25">
      <c r="B250" s="172">
        <v>32931</v>
      </c>
      <c r="C250" s="170" t="s">
        <v>99</v>
      </c>
      <c r="D250" s="171">
        <v>12000</v>
      </c>
      <c r="E250" s="171">
        <v>14002.26</v>
      </c>
      <c r="F250" s="42">
        <v>20000</v>
      </c>
      <c r="G250" s="5">
        <f t="shared" si="12"/>
        <v>116.68549999999999</v>
      </c>
      <c r="H250" s="5">
        <f t="shared" si="13"/>
        <v>142.83408535479271</v>
      </c>
    </row>
    <row r="251" spans="2:8" ht="15.5" x14ac:dyDescent="0.25">
      <c r="B251" s="172">
        <v>32941</v>
      </c>
      <c r="C251" s="170" t="s">
        <v>164</v>
      </c>
      <c r="D251" s="171">
        <v>7000</v>
      </c>
      <c r="E251" s="171">
        <v>9500</v>
      </c>
      <c r="F251" s="42">
        <v>2000</v>
      </c>
      <c r="G251" s="5">
        <f t="shared" ref="G251:H255" si="14">(E251/D251)*100</f>
        <v>135.71428571428572</v>
      </c>
      <c r="H251" s="5">
        <f t="shared" si="14"/>
        <v>21.052631578947366</v>
      </c>
    </row>
    <row r="252" spans="2:8" ht="15.5" x14ac:dyDescent="0.25">
      <c r="B252" s="172">
        <v>32951</v>
      </c>
      <c r="C252" s="170" t="s">
        <v>165</v>
      </c>
      <c r="D252" s="171">
        <v>2000</v>
      </c>
      <c r="E252" s="171">
        <v>0</v>
      </c>
      <c r="F252" s="42">
        <v>2000</v>
      </c>
      <c r="G252" s="5">
        <f t="shared" si="14"/>
        <v>0</v>
      </c>
      <c r="H252" s="5" t="e">
        <f t="shared" si="14"/>
        <v>#DIV/0!</v>
      </c>
    </row>
    <row r="253" spans="2:8" ht="15.5" x14ac:dyDescent="0.25">
      <c r="B253" s="172">
        <v>32953</v>
      </c>
      <c r="C253" s="170" t="s">
        <v>166</v>
      </c>
      <c r="D253" s="171">
        <v>1000</v>
      </c>
      <c r="E253" s="171">
        <v>0</v>
      </c>
      <c r="F253" s="42">
        <v>6000</v>
      </c>
      <c r="G253" s="5">
        <f t="shared" si="14"/>
        <v>0</v>
      </c>
      <c r="H253" s="5" t="e">
        <f t="shared" si="14"/>
        <v>#DIV/0!</v>
      </c>
    </row>
    <row r="254" spans="2:8" ht="15.5" x14ac:dyDescent="0.25">
      <c r="B254" s="172">
        <v>32954</v>
      </c>
      <c r="C254" s="170" t="s">
        <v>249</v>
      </c>
      <c r="D254" s="171">
        <v>1000</v>
      </c>
      <c r="E254" s="171">
        <v>480</v>
      </c>
      <c r="F254" s="42"/>
      <c r="G254" s="5">
        <f t="shared" si="14"/>
        <v>48</v>
      </c>
      <c r="H254" s="5"/>
    </row>
    <row r="255" spans="2:8" ht="15.5" x14ac:dyDescent="0.25">
      <c r="B255" s="172">
        <v>32991</v>
      </c>
      <c r="C255" s="170" t="s">
        <v>167</v>
      </c>
      <c r="D255" s="171">
        <v>2000</v>
      </c>
      <c r="E255" s="171">
        <v>0</v>
      </c>
      <c r="F255" s="42">
        <v>3000</v>
      </c>
      <c r="G255" s="5">
        <f t="shared" si="14"/>
        <v>0</v>
      </c>
      <c r="H255" s="5" t="e">
        <f t="shared" si="14"/>
        <v>#DIV/0!</v>
      </c>
    </row>
    <row r="256" spans="2:8" ht="15.5" hidden="1" x14ac:dyDescent="0.25">
      <c r="B256" s="172">
        <v>32992</v>
      </c>
      <c r="C256" s="170" t="s">
        <v>168</v>
      </c>
      <c r="D256" s="171">
        <v>8</v>
      </c>
      <c r="E256" s="171">
        <v>0</v>
      </c>
      <c r="F256" s="42">
        <v>1000</v>
      </c>
      <c r="G256" s="5">
        <f>(E256/D256)*100</f>
        <v>0</v>
      </c>
      <c r="H256" s="5" t="e">
        <f>(D256/E256)*100</f>
        <v>#DIV/0!</v>
      </c>
    </row>
    <row r="257" spans="2:8" ht="15.75" hidden="1" customHeight="1" x14ac:dyDescent="0.25">
      <c r="B257" s="172"/>
      <c r="C257" s="170"/>
      <c r="D257" s="171"/>
      <c r="E257" s="171"/>
      <c r="F257" s="42"/>
      <c r="G257" s="5"/>
      <c r="H257" s="5"/>
    </row>
    <row r="258" spans="2:8" ht="15.5" x14ac:dyDescent="0.25">
      <c r="B258" s="172">
        <v>32999</v>
      </c>
      <c r="C258" s="170" t="s">
        <v>98</v>
      </c>
      <c r="D258" s="171">
        <v>13000</v>
      </c>
      <c r="E258" s="171">
        <v>8650.16</v>
      </c>
      <c r="F258" s="42">
        <v>10000</v>
      </c>
      <c r="G258" s="5">
        <f t="shared" si="12"/>
        <v>66.539692307692306</v>
      </c>
      <c r="H258" s="5">
        <f t="shared" si="13"/>
        <v>115.60479806153874</v>
      </c>
    </row>
    <row r="259" spans="2:8" ht="15" x14ac:dyDescent="0.3">
      <c r="B259" s="144">
        <v>34</v>
      </c>
      <c r="C259" s="159" t="s">
        <v>100</v>
      </c>
      <c r="D259" s="177">
        <f>SUM(D260)</f>
        <v>12000</v>
      </c>
      <c r="E259" s="177">
        <f>SUM(E260)</f>
        <v>3177.43</v>
      </c>
      <c r="F259" s="87">
        <f>SUM(F260)</f>
        <v>16000</v>
      </c>
      <c r="G259" s="22">
        <f t="shared" si="12"/>
        <v>26.478583333333333</v>
      </c>
      <c r="H259" s="22">
        <f t="shared" si="13"/>
        <v>503.5516124666791</v>
      </c>
    </row>
    <row r="260" spans="2:8" ht="15" x14ac:dyDescent="0.3">
      <c r="B260" s="166">
        <v>343</v>
      </c>
      <c r="C260" s="49" t="s">
        <v>101</v>
      </c>
      <c r="D260" s="168">
        <f>SUM(D261:D263)</f>
        <v>12000</v>
      </c>
      <c r="E260" s="168">
        <f>SUM(E261:E263)</f>
        <v>3177.43</v>
      </c>
      <c r="F260" s="41">
        <f>SUM(F261:F263)</f>
        <v>16000</v>
      </c>
      <c r="G260" s="5">
        <f t="shared" si="12"/>
        <v>26.478583333333333</v>
      </c>
      <c r="H260" s="5">
        <f t="shared" si="13"/>
        <v>503.5516124666791</v>
      </c>
    </row>
    <row r="261" spans="2:8" ht="15.5" x14ac:dyDescent="0.25">
      <c r="B261" s="169">
        <v>3431</v>
      </c>
      <c r="C261" s="170" t="s">
        <v>169</v>
      </c>
      <c r="D261" s="171">
        <v>8000</v>
      </c>
      <c r="E261" s="171">
        <v>2621.1</v>
      </c>
      <c r="F261" s="42">
        <v>8000</v>
      </c>
      <c r="G261" s="5">
        <f>(E261/D261)*100</f>
        <v>32.763749999999995</v>
      </c>
      <c r="H261" s="5">
        <f>(F261/E261)*100</f>
        <v>305.21536759375834</v>
      </c>
    </row>
    <row r="262" spans="2:8" ht="15.5" x14ac:dyDescent="0.25">
      <c r="B262" s="169">
        <v>34333</v>
      </c>
      <c r="C262" s="170" t="s">
        <v>170</v>
      </c>
      <c r="D262" s="171">
        <v>2000</v>
      </c>
      <c r="E262" s="171">
        <v>0</v>
      </c>
      <c r="F262" s="42">
        <v>4000</v>
      </c>
      <c r="G262" s="5">
        <f>(E262/D262)*100</f>
        <v>0</v>
      </c>
      <c r="H262" s="5" t="e">
        <f>(F262/E262)*100</f>
        <v>#DIV/0!</v>
      </c>
    </row>
    <row r="263" spans="2:8" ht="15.5" x14ac:dyDescent="0.25">
      <c r="B263" s="172">
        <v>34349</v>
      </c>
      <c r="C263" s="170" t="s">
        <v>171</v>
      </c>
      <c r="D263" s="171">
        <v>2000</v>
      </c>
      <c r="E263" s="171">
        <v>556.33000000000004</v>
      </c>
      <c r="F263" s="42">
        <v>4000</v>
      </c>
      <c r="G263" s="47">
        <f t="shared" si="12"/>
        <v>27.816499999999998</v>
      </c>
      <c r="H263" s="47">
        <f t="shared" si="13"/>
        <v>718.99771718224792</v>
      </c>
    </row>
    <row r="264" spans="2:8" ht="15" x14ac:dyDescent="0.3">
      <c r="B264" s="144">
        <v>38</v>
      </c>
      <c r="C264" s="159" t="s">
        <v>69</v>
      </c>
      <c r="D264" s="177">
        <f t="shared" ref="D264:F265" si="15">SUM(D265)</f>
        <v>2000</v>
      </c>
      <c r="E264" s="177">
        <f t="shared" si="15"/>
        <v>1508</v>
      </c>
      <c r="F264" s="87">
        <f t="shared" si="15"/>
        <v>6000</v>
      </c>
      <c r="G264" s="22">
        <f t="shared" si="12"/>
        <v>75.400000000000006</v>
      </c>
      <c r="H264" s="22">
        <f t="shared" si="13"/>
        <v>397.87798408488067</v>
      </c>
    </row>
    <row r="265" spans="2:8" ht="15" x14ac:dyDescent="0.3">
      <c r="B265" s="166">
        <v>381</v>
      </c>
      <c r="C265" s="49" t="s">
        <v>79</v>
      </c>
      <c r="D265" s="168">
        <f t="shared" si="15"/>
        <v>2000</v>
      </c>
      <c r="E265" s="168">
        <f t="shared" si="15"/>
        <v>1508</v>
      </c>
      <c r="F265" s="41">
        <f t="shared" si="15"/>
        <v>6000</v>
      </c>
      <c r="G265" s="5">
        <f t="shared" si="12"/>
        <v>75.400000000000006</v>
      </c>
      <c r="H265" s="5">
        <f t="shared" si="13"/>
        <v>397.87798408488067</v>
      </c>
    </row>
    <row r="266" spans="2:8" ht="15.5" x14ac:dyDescent="0.25">
      <c r="B266" s="100">
        <v>38119</v>
      </c>
      <c r="C266" s="170" t="s">
        <v>172</v>
      </c>
      <c r="D266" s="171">
        <v>2000</v>
      </c>
      <c r="E266" s="171">
        <v>1508</v>
      </c>
      <c r="F266" s="42">
        <v>6000</v>
      </c>
      <c r="G266" s="47">
        <f t="shared" si="12"/>
        <v>75.400000000000006</v>
      </c>
      <c r="H266" s="47">
        <f t="shared" si="13"/>
        <v>397.87798408488067</v>
      </c>
    </row>
    <row r="267" spans="2:8" ht="26" x14ac:dyDescent="0.25">
      <c r="B267" s="178"/>
      <c r="C267" s="37" t="s">
        <v>102</v>
      </c>
      <c r="D267" s="165"/>
      <c r="E267" s="165"/>
      <c r="F267" s="40"/>
      <c r="G267" s="40"/>
      <c r="H267" s="40"/>
    </row>
    <row r="268" spans="2:8" ht="15" x14ac:dyDescent="0.25">
      <c r="B268" s="178"/>
      <c r="C268" s="37" t="s">
        <v>143</v>
      </c>
      <c r="D268" s="163">
        <f>SUM(D269)</f>
        <v>54000</v>
      </c>
      <c r="E268" s="163">
        <f>SUM(E269)</f>
        <v>11685</v>
      </c>
      <c r="F268" s="38">
        <f>SUM(F269)</f>
        <v>77000</v>
      </c>
      <c r="G268" s="44">
        <f t="shared" ref="G268:H280" si="16">(E268/D268)*100</f>
        <v>21.638888888888889</v>
      </c>
      <c r="H268" s="44">
        <f t="shared" si="16"/>
        <v>658.96448438168591</v>
      </c>
    </row>
    <row r="269" spans="2:8" ht="15" x14ac:dyDescent="0.3">
      <c r="B269" s="138">
        <v>4</v>
      </c>
      <c r="C269" s="175" t="s">
        <v>103</v>
      </c>
      <c r="D269" s="176">
        <f>SUM(D270+D273)</f>
        <v>54000</v>
      </c>
      <c r="E269" s="176">
        <f>SUM(E270+E273)</f>
        <v>11685</v>
      </c>
      <c r="F269" s="81">
        <f>SUM(F270+F273)</f>
        <v>77000</v>
      </c>
      <c r="G269" s="77">
        <f t="shared" si="16"/>
        <v>21.638888888888889</v>
      </c>
      <c r="H269" s="77">
        <f t="shared" si="16"/>
        <v>658.96448438168591</v>
      </c>
    </row>
    <row r="270" spans="2:8" ht="15" x14ac:dyDescent="0.3">
      <c r="B270" s="166">
        <v>41</v>
      </c>
      <c r="C270" s="49" t="s">
        <v>228</v>
      </c>
      <c r="D270" s="168">
        <f>SUM(D271)</f>
        <v>1000</v>
      </c>
      <c r="E270" s="168">
        <f>SUM(E271)</f>
        <v>0</v>
      </c>
      <c r="F270" s="41">
        <f>SUM(F271)</f>
        <v>30000</v>
      </c>
      <c r="G270" s="5">
        <f>(E270/D270)*100</f>
        <v>0</v>
      </c>
      <c r="H270" s="5" t="e">
        <f>(F270/E270)*100</f>
        <v>#DIV/0!</v>
      </c>
    </row>
    <row r="271" spans="2:8" ht="15.5" x14ac:dyDescent="0.25">
      <c r="B271" s="169">
        <v>4111</v>
      </c>
      <c r="C271" s="170" t="s">
        <v>228</v>
      </c>
      <c r="D271" s="171">
        <v>1000</v>
      </c>
      <c r="E271" s="171">
        <v>0</v>
      </c>
      <c r="F271" s="42">
        <v>30000</v>
      </c>
      <c r="G271" s="5">
        <f>(E271/D271)*100</f>
        <v>0</v>
      </c>
      <c r="H271" s="5" t="e">
        <f>(F271/E271)*100</f>
        <v>#DIV/0!</v>
      </c>
    </row>
    <row r="272" spans="2:8" ht="15" x14ac:dyDescent="0.3">
      <c r="B272" s="166">
        <v>42</v>
      </c>
      <c r="C272" s="49" t="s">
        <v>104</v>
      </c>
      <c r="D272" s="168">
        <f>SUM(D273)</f>
        <v>53000</v>
      </c>
      <c r="E272" s="168">
        <f>SUM(E273)</f>
        <v>11685</v>
      </c>
      <c r="F272" s="41">
        <f>SUM(F273)</f>
        <v>47000</v>
      </c>
      <c r="G272" s="5">
        <f t="shared" si="16"/>
        <v>22.047169811320757</v>
      </c>
      <c r="H272" s="5">
        <f t="shared" si="16"/>
        <v>402.22507488232776</v>
      </c>
    </row>
    <row r="273" spans="2:8" ht="15" x14ac:dyDescent="0.3">
      <c r="B273" s="166">
        <v>422</v>
      </c>
      <c r="C273" s="49" t="s">
        <v>105</v>
      </c>
      <c r="D273" s="168">
        <f>SUM(D274:D280)</f>
        <v>53000</v>
      </c>
      <c r="E273" s="168">
        <f>SUM(E274:E280)</f>
        <v>11685</v>
      </c>
      <c r="F273" s="41">
        <f>SUM(F274:F280)</f>
        <v>47000</v>
      </c>
      <c r="G273" s="5">
        <f t="shared" si="16"/>
        <v>22.047169811320757</v>
      </c>
      <c r="H273" s="5">
        <f t="shared" si="16"/>
        <v>402.22507488232776</v>
      </c>
    </row>
    <row r="274" spans="2:8" ht="15.5" x14ac:dyDescent="0.25">
      <c r="B274" s="100">
        <v>4221</v>
      </c>
      <c r="C274" s="170" t="s">
        <v>173</v>
      </c>
      <c r="D274" s="171">
        <v>10000</v>
      </c>
      <c r="E274" s="171">
        <v>0</v>
      </c>
      <c r="F274" s="42">
        <v>5000</v>
      </c>
      <c r="G274" s="47">
        <f t="shared" si="16"/>
        <v>0</v>
      </c>
      <c r="H274" s="47" t="e">
        <f t="shared" si="16"/>
        <v>#DIV/0!</v>
      </c>
    </row>
    <row r="275" spans="2:8" ht="15.5" x14ac:dyDescent="0.25">
      <c r="B275" s="100">
        <v>42219</v>
      </c>
      <c r="C275" s="170" t="s">
        <v>290</v>
      </c>
      <c r="D275" s="171">
        <v>5000</v>
      </c>
      <c r="E275" s="171">
        <v>11685</v>
      </c>
      <c r="F275" s="42"/>
      <c r="G275" s="47"/>
      <c r="H275" s="47"/>
    </row>
    <row r="276" spans="2:8" ht="15.5" x14ac:dyDescent="0.25">
      <c r="B276" s="172">
        <v>4222</v>
      </c>
      <c r="C276" s="170" t="s">
        <v>174</v>
      </c>
      <c r="D276" s="171">
        <v>3000</v>
      </c>
      <c r="E276" s="171">
        <v>0</v>
      </c>
      <c r="F276" s="42">
        <v>2000</v>
      </c>
      <c r="G276" s="47">
        <f t="shared" si="16"/>
        <v>0</v>
      </c>
      <c r="H276" s="47" t="e">
        <f t="shared" si="16"/>
        <v>#DIV/0!</v>
      </c>
    </row>
    <row r="277" spans="2:8" ht="15.5" x14ac:dyDescent="0.25">
      <c r="B277" s="172">
        <v>42231</v>
      </c>
      <c r="C277" s="170" t="s">
        <v>281</v>
      </c>
      <c r="D277" s="171">
        <v>2000</v>
      </c>
      <c r="E277" s="171">
        <v>0</v>
      </c>
      <c r="F277" s="42"/>
      <c r="G277" s="47">
        <f t="shared" si="16"/>
        <v>0</v>
      </c>
      <c r="H277" s="47"/>
    </row>
    <row r="278" spans="2:8" ht="15.5" x14ac:dyDescent="0.25">
      <c r="B278" s="172">
        <v>42273</v>
      </c>
      <c r="C278" s="170" t="s">
        <v>179</v>
      </c>
      <c r="D278" s="171">
        <v>8000</v>
      </c>
      <c r="E278" s="171">
        <v>0</v>
      </c>
      <c r="F278" s="42">
        <v>20000</v>
      </c>
      <c r="G278" s="47">
        <f t="shared" si="16"/>
        <v>0</v>
      </c>
      <c r="H278" s="47" t="e">
        <f t="shared" si="16"/>
        <v>#DIV/0!</v>
      </c>
    </row>
    <row r="279" spans="2:8" ht="15.5" x14ac:dyDescent="0.25">
      <c r="B279" s="172">
        <v>422730</v>
      </c>
      <c r="C279" s="170" t="s">
        <v>291</v>
      </c>
      <c r="D279" s="171">
        <v>5000</v>
      </c>
      <c r="E279" s="171">
        <v>0</v>
      </c>
      <c r="F279" s="42"/>
      <c r="G279" s="47">
        <f t="shared" si="16"/>
        <v>0</v>
      </c>
      <c r="H279" s="47"/>
    </row>
    <row r="280" spans="2:8" ht="15.5" x14ac:dyDescent="0.25">
      <c r="B280" s="172">
        <v>4264</v>
      </c>
      <c r="C280" s="170" t="s">
        <v>175</v>
      </c>
      <c r="D280" s="171">
        <v>20000</v>
      </c>
      <c r="E280" s="171">
        <v>0</v>
      </c>
      <c r="F280" s="42">
        <v>20000</v>
      </c>
      <c r="G280" s="47">
        <f t="shared" si="16"/>
        <v>0</v>
      </c>
      <c r="H280" s="47" t="e">
        <f t="shared" si="16"/>
        <v>#DIV/0!</v>
      </c>
    </row>
    <row r="281" spans="2:8" ht="26" x14ac:dyDescent="0.25">
      <c r="B281" s="179"/>
      <c r="C281" s="34" t="s">
        <v>178</v>
      </c>
      <c r="D281" s="174"/>
      <c r="E281" s="174"/>
      <c r="F281" s="45"/>
      <c r="G281" s="45"/>
      <c r="H281" s="45"/>
    </row>
    <row r="282" spans="2:8" ht="26" x14ac:dyDescent="0.25">
      <c r="B282" s="180"/>
      <c r="C282" s="31" t="s">
        <v>180</v>
      </c>
      <c r="D282" s="162">
        <f>SUM(D285+D299+D319+D333)</f>
        <v>2027000</v>
      </c>
      <c r="E282" s="162">
        <f>SUM(E285+E299+E319+E333)</f>
        <v>1456725.93</v>
      </c>
      <c r="F282" s="35">
        <f>SUM(F285+F299+F319+F333)</f>
        <v>1203908</v>
      </c>
      <c r="G282" s="36">
        <f>(E282/D282)*100</f>
        <v>71.866104094721265</v>
      </c>
      <c r="H282" s="36">
        <f>(F282/E282)*100</f>
        <v>82.644784115293405</v>
      </c>
    </row>
    <row r="283" spans="2:8" ht="15" x14ac:dyDescent="0.25">
      <c r="B283" s="178"/>
      <c r="C283" s="37" t="s">
        <v>106</v>
      </c>
      <c r="D283" s="163"/>
      <c r="E283" s="163"/>
      <c r="F283" s="38"/>
      <c r="G283" s="38"/>
      <c r="H283" s="38"/>
    </row>
    <row r="284" spans="2:8" ht="26" x14ac:dyDescent="0.25">
      <c r="B284" s="178"/>
      <c r="C284" s="37" t="s">
        <v>107</v>
      </c>
      <c r="D284" s="46"/>
      <c r="E284" s="46"/>
      <c r="F284" s="46"/>
      <c r="G284" s="46"/>
      <c r="H284" s="46"/>
    </row>
    <row r="285" spans="2:8" ht="15" x14ac:dyDescent="0.3">
      <c r="B285" s="138">
        <v>3</v>
      </c>
      <c r="C285" s="175" t="s">
        <v>47</v>
      </c>
      <c r="D285" s="176">
        <f>SUM(D286)</f>
        <v>132000</v>
      </c>
      <c r="E285" s="176">
        <f>SUM(E286)</f>
        <v>16892.55</v>
      </c>
      <c r="F285" s="81">
        <f>SUM(F286)</f>
        <v>180000</v>
      </c>
      <c r="G285" s="77">
        <f t="shared" ref="G285:H291" si="17">(E285/D285)*100</f>
        <v>12.797386363636361</v>
      </c>
      <c r="H285" s="77">
        <f t="shared" si="17"/>
        <v>1065.5584858413918</v>
      </c>
    </row>
    <row r="286" spans="2:8" ht="15" x14ac:dyDescent="0.3">
      <c r="B286" s="181">
        <v>32</v>
      </c>
      <c r="C286" s="182" t="s">
        <v>53</v>
      </c>
      <c r="D286" s="183">
        <f>(D287+D289)</f>
        <v>132000</v>
      </c>
      <c r="E286" s="183">
        <f>(E287+E289)</f>
        <v>16892.55</v>
      </c>
      <c r="F286" s="48">
        <f>SUM(F287+F289)</f>
        <v>180000</v>
      </c>
      <c r="G286" s="5">
        <f t="shared" si="17"/>
        <v>12.797386363636361</v>
      </c>
      <c r="H286" s="5">
        <f t="shared" si="17"/>
        <v>1065.5584858413918</v>
      </c>
    </row>
    <row r="287" spans="2:8" ht="15" x14ac:dyDescent="0.3">
      <c r="B287" s="181">
        <v>322</v>
      </c>
      <c r="C287" s="182" t="s">
        <v>89</v>
      </c>
      <c r="D287" s="183">
        <f>SUM(D288)</f>
        <v>96000</v>
      </c>
      <c r="E287" s="183">
        <f>SUM(E288)</f>
        <v>16892.55</v>
      </c>
      <c r="F287" s="48">
        <f>SUM(F288)</f>
        <v>150000</v>
      </c>
      <c r="G287" s="5">
        <f t="shared" si="17"/>
        <v>17.596406249999998</v>
      </c>
      <c r="H287" s="5">
        <f t="shared" si="17"/>
        <v>887.96540486782635</v>
      </c>
    </row>
    <row r="288" spans="2:8" ht="15.5" x14ac:dyDescent="0.25">
      <c r="B288" s="100">
        <v>322311</v>
      </c>
      <c r="C288" s="170" t="s">
        <v>176</v>
      </c>
      <c r="D288" s="171">
        <v>96000</v>
      </c>
      <c r="E288" s="171">
        <v>16892.55</v>
      </c>
      <c r="F288" s="42">
        <v>150000</v>
      </c>
      <c r="G288" s="47">
        <f t="shared" si="17"/>
        <v>17.596406249999998</v>
      </c>
      <c r="H288" s="47">
        <f t="shared" si="17"/>
        <v>887.96540486782635</v>
      </c>
    </row>
    <row r="289" spans="2:8" ht="15" x14ac:dyDescent="0.3">
      <c r="B289" s="166">
        <v>323</v>
      </c>
      <c r="C289" s="170" t="s">
        <v>273</v>
      </c>
      <c r="D289" s="168">
        <f>SUM(D290)</f>
        <v>36000</v>
      </c>
      <c r="E289" s="168">
        <f>SUM(E290)</f>
        <v>0</v>
      </c>
      <c r="F289" s="41">
        <f>SUM(F290)</f>
        <v>30000</v>
      </c>
      <c r="G289" s="5">
        <f t="shared" si="17"/>
        <v>0</v>
      </c>
      <c r="H289" s="5" t="e">
        <f t="shared" si="17"/>
        <v>#DIV/0!</v>
      </c>
    </row>
    <row r="290" spans="2:8" ht="15.5" x14ac:dyDescent="0.25">
      <c r="B290" s="100">
        <v>323211</v>
      </c>
      <c r="C290" s="170" t="s">
        <v>177</v>
      </c>
      <c r="D290" s="171">
        <v>36000</v>
      </c>
      <c r="E290" s="171">
        <v>0</v>
      </c>
      <c r="F290" s="42">
        <v>30000</v>
      </c>
      <c r="G290" s="47">
        <f t="shared" si="17"/>
        <v>0</v>
      </c>
      <c r="H290" s="47" t="e">
        <f t="shared" si="17"/>
        <v>#DIV/0!</v>
      </c>
    </row>
    <row r="291" spans="2:8" ht="12.75" customHeight="1" x14ac:dyDescent="0.25">
      <c r="B291" s="178"/>
      <c r="C291" s="37" t="s">
        <v>182</v>
      </c>
      <c r="D291" s="207">
        <f>SUM(D299)</f>
        <v>110000</v>
      </c>
      <c r="E291" s="207">
        <f>SUM(E299)</f>
        <v>25376.42</v>
      </c>
      <c r="F291" s="209">
        <f>SUM(F299)</f>
        <v>77000</v>
      </c>
      <c r="G291" s="44">
        <f t="shared" si="17"/>
        <v>23.069472727272725</v>
      </c>
      <c r="H291" s="44">
        <f t="shared" si="17"/>
        <v>303.4312956673952</v>
      </c>
    </row>
    <row r="292" spans="2:8" ht="15" x14ac:dyDescent="0.25">
      <c r="B292" s="178"/>
      <c r="C292" s="37" t="s">
        <v>183</v>
      </c>
      <c r="D292" s="208"/>
      <c r="E292" s="208"/>
      <c r="F292" s="210"/>
      <c r="G292" s="40"/>
      <c r="H292" s="40"/>
    </row>
    <row r="293" spans="2:8" ht="15.75" hidden="1" customHeight="1" x14ac:dyDescent="0.3">
      <c r="B293" s="166"/>
      <c r="C293" s="49"/>
      <c r="D293" s="168"/>
      <c r="E293" s="168"/>
      <c r="F293" s="41"/>
      <c r="G293" s="5" t="e">
        <f t="shared" ref="G293:H296" si="18">(E293/D293)*100</f>
        <v>#DIV/0!</v>
      </c>
      <c r="H293" s="5" t="e">
        <f t="shared" si="18"/>
        <v>#DIV/0!</v>
      </c>
    </row>
    <row r="294" spans="2:8" ht="15.75" hidden="1" customHeight="1" x14ac:dyDescent="0.25">
      <c r="B294" s="93"/>
      <c r="C294" s="49"/>
      <c r="D294" s="168"/>
      <c r="E294" s="168"/>
      <c r="F294" s="41"/>
      <c r="G294" s="5" t="e">
        <f t="shared" si="18"/>
        <v>#DIV/0!</v>
      </c>
      <c r="H294" s="5" t="e">
        <f t="shared" si="18"/>
        <v>#DIV/0!</v>
      </c>
    </row>
    <row r="295" spans="2:8" ht="15.75" hidden="1" customHeight="1" x14ac:dyDescent="0.3">
      <c r="B295" s="166"/>
      <c r="C295" s="49"/>
      <c r="D295" s="168"/>
      <c r="E295" s="168"/>
      <c r="F295" s="41"/>
      <c r="G295" s="5" t="e">
        <f t="shared" si="18"/>
        <v>#DIV/0!</v>
      </c>
      <c r="H295" s="5" t="e">
        <f t="shared" si="18"/>
        <v>#DIV/0!</v>
      </c>
    </row>
    <row r="296" spans="2:8" ht="15.75" hidden="1" customHeight="1" x14ac:dyDescent="0.25">
      <c r="B296" s="100"/>
      <c r="C296" s="170"/>
      <c r="D296" s="171"/>
      <c r="E296" s="171"/>
      <c r="F296" s="42"/>
      <c r="G296" s="47" t="e">
        <f t="shared" si="18"/>
        <v>#DIV/0!</v>
      </c>
      <c r="H296" s="47" t="e">
        <f t="shared" si="18"/>
        <v>#DIV/0!</v>
      </c>
    </row>
    <row r="297" spans="2:8" ht="12.75" hidden="1" customHeight="1" x14ac:dyDescent="0.25">
      <c r="B297" s="172"/>
      <c r="C297" s="49"/>
      <c r="D297" s="211"/>
      <c r="E297" s="211"/>
      <c r="F297" s="213"/>
      <c r="G297" s="50"/>
      <c r="H297" s="51"/>
    </row>
    <row r="298" spans="2:8" ht="13.5" hidden="1" customHeight="1" x14ac:dyDescent="0.25">
      <c r="B298" s="100"/>
      <c r="C298" s="49"/>
      <c r="D298" s="212"/>
      <c r="E298" s="212"/>
      <c r="F298" s="214"/>
      <c r="G298" s="52"/>
      <c r="H298" s="53"/>
    </row>
    <row r="299" spans="2:8" ht="15" x14ac:dyDescent="0.3">
      <c r="B299" s="138">
        <v>3</v>
      </c>
      <c r="C299" s="175" t="s">
        <v>47</v>
      </c>
      <c r="D299" s="176">
        <f>SUM(D300+D314)</f>
        <v>110000</v>
      </c>
      <c r="E299" s="176">
        <f>SUM(E300+D314)</f>
        <v>25376.42</v>
      </c>
      <c r="F299" s="81">
        <f t="shared" ref="D299:F300" si="19">SUM(F300)</f>
        <v>77000</v>
      </c>
      <c r="G299" s="77">
        <f t="shared" ref="G299:H301" si="20">(E299/D299)*100</f>
        <v>23.069472727272725</v>
      </c>
      <c r="H299" s="77">
        <f t="shared" si="20"/>
        <v>303.4312956673952</v>
      </c>
    </row>
    <row r="300" spans="2:8" ht="15" x14ac:dyDescent="0.3">
      <c r="B300" s="166">
        <v>32</v>
      </c>
      <c r="C300" s="49" t="s">
        <v>53</v>
      </c>
      <c r="D300" s="168">
        <f t="shared" si="19"/>
        <v>108000</v>
      </c>
      <c r="E300" s="168">
        <f t="shared" si="19"/>
        <v>23376.42</v>
      </c>
      <c r="F300" s="41">
        <f t="shared" si="19"/>
        <v>77000</v>
      </c>
      <c r="G300" s="5">
        <f t="shared" si="20"/>
        <v>21.644833333333331</v>
      </c>
      <c r="H300" s="5">
        <f t="shared" si="20"/>
        <v>329.39175459715392</v>
      </c>
    </row>
    <row r="301" spans="2:8" ht="15" x14ac:dyDescent="0.3">
      <c r="B301" s="166">
        <v>323</v>
      </c>
      <c r="C301" s="49" t="s">
        <v>95</v>
      </c>
      <c r="D301" s="168">
        <f>SUM(D303:D313)</f>
        <v>108000</v>
      </c>
      <c r="E301" s="168">
        <f>SUM(E303:E313)</f>
        <v>23376.42</v>
      </c>
      <c r="F301" s="41">
        <f>SUM(F304:F314)</f>
        <v>77000</v>
      </c>
      <c r="G301" s="5">
        <f t="shared" si="20"/>
        <v>21.644833333333331</v>
      </c>
      <c r="H301" s="5">
        <f t="shared" si="20"/>
        <v>329.39175459715392</v>
      </c>
    </row>
    <row r="302" spans="2:8" ht="15" hidden="1" x14ac:dyDescent="0.3">
      <c r="B302" s="166"/>
      <c r="C302" s="49"/>
      <c r="D302" s="168"/>
      <c r="E302" s="168"/>
      <c r="F302" s="41"/>
      <c r="G302" s="5"/>
      <c r="H302" s="5"/>
    </row>
    <row r="303" spans="2:8" ht="15" x14ac:dyDescent="0.25">
      <c r="B303" s="169">
        <v>322311</v>
      </c>
      <c r="C303" s="170" t="s">
        <v>258</v>
      </c>
      <c r="D303" s="171">
        <v>3000</v>
      </c>
      <c r="E303" s="171">
        <v>418.78</v>
      </c>
      <c r="F303" s="41"/>
      <c r="G303" s="5"/>
      <c r="H303" s="5"/>
    </row>
    <row r="304" spans="2:8" ht="15.5" x14ac:dyDescent="0.25">
      <c r="B304" s="169">
        <v>323210</v>
      </c>
      <c r="C304" s="170" t="s">
        <v>240</v>
      </c>
      <c r="D304" s="171">
        <v>15000</v>
      </c>
      <c r="E304" s="171">
        <v>2625</v>
      </c>
      <c r="F304" s="42">
        <v>15000</v>
      </c>
      <c r="G304" s="47"/>
      <c r="H304" s="47"/>
    </row>
    <row r="305" spans="2:8" ht="15.5" hidden="1" x14ac:dyDescent="0.25">
      <c r="B305" s="169">
        <v>0</v>
      </c>
      <c r="C305" s="170">
        <v>0</v>
      </c>
      <c r="D305" s="171">
        <v>0</v>
      </c>
      <c r="E305" s="171">
        <v>0</v>
      </c>
      <c r="F305" s="42"/>
      <c r="G305" s="47"/>
      <c r="H305" s="47"/>
    </row>
    <row r="306" spans="2:8" ht="15.5" x14ac:dyDescent="0.25">
      <c r="B306" s="169">
        <v>323411</v>
      </c>
      <c r="C306" s="170" t="s">
        <v>256</v>
      </c>
      <c r="D306" s="171">
        <v>1500</v>
      </c>
      <c r="E306" s="171">
        <v>122.79</v>
      </c>
      <c r="F306" s="42"/>
      <c r="G306" s="47"/>
      <c r="H306" s="47"/>
    </row>
    <row r="307" spans="2:8" ht="15.5" x14ac:dyDescent="0.25">
      <c r="B307" s="169">
        <v>32343</v>
      </c>
      <c r="C307" s="170" t="s">
        <v>268</v>
      </c>
      <c r="D307" s="171">
        <v>35000</v>
      </c>
      <c r="E307" s="171">
        <v>0</v>
      </c>
      <c r="F307" s="42"/>
      <c r="G307" s="47"/>
      <c r="H307" s="47"/>
    </row>
    <row r="308" spans="2:8" ht="15.5" x14ac:dyDescent="0.25">
      <c r="B308" s="169">
        <v>32349</v>
      </c>
      <c r="C308" s="170" t="s">
        <v>181</v>
      </c>
      <c r="D308" s="171">
        <v>36000</v>
      </c>
      <c r="E308" s="171">
        <v>7664.85</v>
      </c>
      <c r="F308" s="42">
        <v>34000</v>
      </c>
      <c r="G308" s="47">
        <f>(E308/D308)*100</f>
        <v>21.291250000000002</v>
      </c>
      <c r="H308" s="47">
        <f>(F308/E308)*100</f>
        <v>443.58337084222131</v>
      </c>
    </row>
    <row r="309" spans="2:8" ht="15.5" hidden="1" x14ac:dyDescent="0.25">
      <c r="B309" s="172"/>
      <c r="C309" s="170"/>
      <c r="D309" s="171">
        <v>0</v>
      </c>
      <c r="E309" s="171">
        <v>0</v>
      </c>
      <c r="F309" s="42">
        <v>25000</v>
      </c>
      <c r="G309" s="47" t="e">
        <f>(E309/D309)*100</f>
        <v>#DIV/0!</v>
      </c>
      <c r="H309" s="47" t="e">
        <f>(F309/E309)*100</f>
        <v>#DIV/0!</v>
      </c>
    </row>
    <row r="310" spans="2:8" ht="15.5" x14ac:dyDescent="0.25">
      <c r="B310" s="172">
        <v>32349</v>
      </c>
      <c r="C310" s="170" t="s">
        <v>306</v>
      </c>
      <c r="D310" s="171">
        <v>0</v>
      </c>
      <c r="E310" s="171">
        <v>12545</v>
      </c>
      <c r="F310" s="42"/>
      <c r="G310" s="47"/>
      <c r="H310" s="47"/>
    </row>
    <row r="311" spans="2:8" ht="15.5" x14ac:dyDescent="0.25">
      <c r="B311" s="172">
        <v>323490</v>
      </c>
      <c r="C311" s="170" t="s">
        <v>292</v>
      </c>
      <c r="D311" s="171">
        <v>1500</v>
      </c>
      <c r="E311" s="171">
        <v>0</v>
      </c>
      <c r="F311" s="42"/>
      <c r="G311" s="47"/>
      <c r="H311" s="47"/>
    </row>
    <row r="312" spans="2:8" ht="15.5" x14ac:dyDescent="0.25">
      <c r="B312" s="172">
        <v>323492</v>
      </c>
      <c r="C312" s="170" t="s">
        <v>261</v>
      </c>
      <c r="D312" s="171">
        <v>15000</v>
      </c>
      <c r="E312" s="171">
        <v>0</v>
      </c>
      <c r="F312" s="42"/>
      <c r="G312" s="47"/>
      <c r="H312" s="47"/>
    </row>
    <row r="313" spans="2:8" ht="15.5" x14ac:dyDescent="0.25">
      <c r="B313" s="172">
        <v>32362</v>
      </c>
      <c r="C313" s="170" t="s">
        <v>184</v>
      </c>
      <c r="D313" s="171">
        <v>1000</v>
      </c>
      <c r="E313" s="171">
        <v>0</v>
      </c>
      <c r="F313" s="42"/>
      <c r="G313" s="47"/>
      <c r="H313" s="47"/>
    </row>
    <row r="314" spans="2:8" ht="15.5" x14ac:dyDescent="0.25">
      <c r="B314" s="172">
        <v>381194</v>
      </c>
      <c r="C314" s="170" t="s">
        <v>255</v>
      </c>
      <c r="D314" s="171">
        <v>2000</v>
      </c>
      <c r="E314" s="171">
        <v>0</v>
      </c>
      <c r="F314" s="42">
        <v>3000</v>
      </c>
      <c r="G314" s="47">
        <f>(E314/D314)*100</f>
        <v>0</v>
      </c>
      <c r="H314" s="47" t="e">
        <f>(F314/E314)*100</f>
        <v>#DIV/0!</v>
      </c>
    </row>
    <row r="315" spans="2:8" ht="15.75" hidden="1" customHeight="1" x14ac:dyDescent="0.3">
      <c r="B315" s="166"/>
      <c r="C315" s="49"/>
      <c r="D315" s="168"/>
      <c r="E315" s="168"/>
      <c r="F315" s="41"/>
      <c r="G315" s="47"/>
      <c r="H315" s="47"/>
    </row>
    <row r="316" spans="2:8" ht="15.75" hidden="1" customHeight="1" x14ac:dyDescent="0.25">
      <c r="B316" s="100"/>
      <c r="C316" s="170"/>
      <c r="D316" s="171"/>
      <c r="E316" s="171"/>
      <c r="F316" s="42"/>
      <c r="G316" s="47" t="e">
        <f>(E316/D316)*100</f>
        <v>#DIV/0!</v>
      </c>
      <c r="H316" s="47" t="e">
        <f>(F316/E316)*100</f>
        <v>#DIV/0!</v>
      </c>
    </row>
    <row r="317" spans="2:8" ht="15" x14ac:dyDescent="0.25">
      <c r="B317" s="178"/>
      <c r="C317" s="37" t="s">
        <v>185</v>
      </c>
      <c r="D317" s="165"/>
      <c r="E317" s="165"/>
      <c r="F317" s="40"/>
      <c r="G317" s="40"/>
      <c r="H317" s="40"/>
    </row>
    <row r="318" spans="2:8" ht="26" x14ac:dyDescent="0.25">
      <c r="B318" s="178"/>
      <c r="C318" s="37" t="s">
        <v>244</v>
      </c>
      <c r="D318" s="163">
        <f t="shared" ref="D318:F319" si="21">SUM(D319)</f>
        <v>312000</v>
      </c>
      <c r="E318" s="163">
        <f>SUM(E320+E328)</f>
        <v>1087.8</v>
      </c>
      <c r="F318" s="38">
        <f t="shared" si="21"/>
        <v>15000</v>
      </c>
      <c r="G318" s="44">
        <f t="shared" ref="G318:H321" si="22">(E318/D318)*100</f>
        <v>0.34865384615384615</v>
      </c>
      <c r="H318" s="44">
        <f t="shared" si="22"/>
        <v>1378.9299503585219</v>
      </c>
    </row>
    <row r="319" spans="2:8" ht="15" x14ac:dyDescent="0.3">
      <c r="B319" s="138">
        <v>3</v>
      </c>
      <c r="C319" s="175" t="s">
        <v>47</v>
      </c>
      <c r="D319" s="176">
        <f t="shared" si="21"/>
        <v>312000</v>
      </c>
      <c r="E319" s="176">
        <f>SUM(E320+E328)</f>
        <v>1087.8</v>
      </c>
      <c r="F319" s="81">
        <f t="shared" si="21"/>
        <v>15000</v>
      </c>
      <c r="G319" s="77">
        <f t="shared" si="22"/>
        <v>0.34865384615384615</v>
      </c>
      <c r="H319" s="77">
        <f t="shared" si="22"/>
        <v>1378.9299503585219</v>
      </c>
    </row>
    <row r="320" spans="2:8" ht="15" x14ac:dyDescent="0.3">
      <c r="B320" s="166">
        <v>32</v>
      </c>
      <c r="C320" s="49" t="s">
        <v>53</v>
      </c>
      <c r="D320" s="168">
        <f>SUM(D321+D326)</f>
        <v>312000</v>
      </c>
      <c r="E320" s="168">
        <f>SUM(E321+E326)</f>
        <v>1087.8</v>
      </c>
      <c r="F320" s="41">
        <f>SUM(F321+F326)</f>
        <v>15000</v>
      </c>
      <c r="G320" s="5">
        <f t="shared" si="22"/>
        <v>0.34865384615384615</v>
      </c>
      <c r="H320" s="5">
        <f t="shared" si="22"/>
        <v>1378.9299503585219</v>
      </c>
    </row>
    <row r="321" spans="2:8" ht="15" x14ac:dyDescent="0.3">
      <c r="B321" s="166">
        <v>323</v>
      </c>
      <c r="C321" s="49" t="s">
        <v>95</v>
      </c>
      <c r="D321" s="168">
        <f>SUM(D322:D325)</f>
        <v>306500</v>
      </c>
      <c r="E321" s="168">
        <f>SUM(E322:E325)</f>
        <v>1087.8</v>
      </c>
      <c r="F321" s="41">
        <f>SUM(F322+F325)</f>
        <v>10000</v>
      </c>
      <c r="G321" s="5">
        <f t="shared" si="22"/>
        <v>0.35491027732463293</v>
      </c>
      <c r="H321" s="5">
        <f t="shared" si="22"/>
        <v>919.28663357234791</v>
      </c>
    </row>
    <row r="322" spans="2:8" ht="15.5" x14ac:dyDescent="0.25">
      <c r="B322" s="169">
        <v>323290</v>
      </c>
      <c r="C322" s="170" t="s">
        <v>186</v>
      </c>
      <c r="D322" s="171">
        <v>50000</v>
      </c>
      <c r="E322" s="171">
        <v>0</v>
      </c>
      <c r="F322" s="42">
        <v>5000</v>
      </c>
      <c r="G322" s="5">
        <f t="shared" ref="G322:H326" si="23">(E322/D322)*100</f>
        <v>0</v>
      </c>
      <c r="H322" s="5" t="e">
        <f t="shared" si="23"/>
        <v>#DIV/0!</v>
      </c>
    </row>
    <row r="323" spans="2:8" ht="15.5" x14ac:dyDescent="0.25">
      <c r="B323" s="169">
        <v>323291</v>
      </c>
      <c r="C323" s="170" t="s">
        <v>250</v>
      </c>
      <c r="D323" s="171">
        <v>4000</v>
      </c>
      <c r="E323" s="171">
        <v>1087.8</v>
      </c>
      <c r="F323" s="42"/>
      <c r="G323" s="5"/>
      <c r="H323" s="5"/>
    </row>
    <row r="324" spans="2:8" ht="15.5" x14ac:dyDescent="0.25">
      <c r="B324" s="169">
        <v>323291</v>
      </c>
      <c r="C324" s="170" t="s">
        <v>305</v>
      </c>
      <c r="D324" s="171">
        <v>250000</v>
      </c>
      <c r="E324" s="171"/>
      <c r="F324" s="42"/>
      <c r="G324" s="5"/>
      <c r="H324" s="5"/>
    </row>
    <row r="325" spans="2:8" ht="15.5" x14ac:dyDescent="0.25">
      <c r="B325" s="169">
        <v>32375</v>
      </c>
      <c r="C325" s="170" t="s">
        <v>187</v>
      </c>
      <c r="D325" s="171">
        <v>2500</v>
      </c>
      <c r="E325" s="171">
        <v>0</v>
      </c>
      <c r="F325" s="42">
        <v>5000</v>
      </c>
      <c r="G325" s="5">
        <f t="shared" si="23"/>
        <v>0</v>
      </c>
      <c r="H325" s="5" t="e">
        <f t="shared" si="23"/>
        <v>#DIV/0!</v>
      </c>
    </row>
    <row r="326" spans="2:8" ht="15" x14ac:dyDescent="0.3">
      <c r="B326" s="166">
        <v>324</v>
      </c>
      <c r="C326" s="49" t="s">
        <v>188</v>
      </c>
      <c r="D326" s="168">
        <f>SUM(D327)</f>
        <v>5500</v>
      </c>
      <c r="E326" s="168">
        <f>SUM(E327)</f>
        <v>0</v>
      </c>
      <c r="F326" s="41">
        <f>SUM(F329)</f>
        <v>5000</v>
      </c>
      <c r="G326" s="5">
        <f t="shared" si="23"/>
        <v>0</v>
      </c>
      <c r="H326" s="5" t="e">
        <f t="shared" si="23"/>
        <v>#DIV/0!</v>
      </c>
    </row>
    <row r="327" spans="2:8" ht="15" x14ac:dyDescent="0.25">
      <c r="B327" s="169">
        <v>32411</v>
      </c>
      <c r="C327" s="170" t="s">
        <v>293</v>
      </c>
      <c r="D327" s="171">
        <v>5500</v>
      </c>
      <c r="E327" s="171">
        <v>0</v>
      </c>
      <c r="F327" s="41"/>
      <c r="G327" s="5"/>
      <c r="H327" s="5"/>
    </row>
    <row r="328" spans="2:8" ht="15" x14ac:dyDescent="0.3">
      <c r="B328" s="166">
        <v>383</v>
      </c>
      <c r="C328" s="49" t="s">
        <v>272</v>
      </c>
      <c r="D328" s="168">
        <v>0</v>
      </c>
      <c r="E328" s="168">
        <f>SUM(E329)</f>
        <v>0</v>
      </c>
      <c r="F328" s="41"/>
      <c r="G328" s="5"/>
      <c r="H328" s="5"/>
    </row>
    <row r="329" spans="2:8" ht="15.5" x14ac:dyDescent="0.25">
      <c r="B329" s="100">
        <v>38319</v>
      </c>
      <c r="C329" s="170" t="s">
        <v>272</v>
      </c>
      <c r="D329" s="171">
        <v>0</v>
      </c>
      <c r="E329" s="171">
        <v>0</v>
      </c>
      <c r="F329" s="42">
        <v>5000</v>
      </c>
      <c r="G329" s="47" t="e">
        <f>(E329/D329)*100</f>
        <v>#DIV/0!</v>
      </c>
      <c r="H329" s="47" t="e">
        <f>(F329/E329)*100</f>
        <v>#DIV/0!</v>
      </c>
    </row>
    <row r="330" spans="2:8" ht="26" x14ac:dyDescent="0.25">
      <c r="B330" s="178"/>
      <c r="C330" s="37" t="s">
        <v>189</v>
      </c>
      <c r="D330" s="165"/>
      <c r="E330" s="165"/>
      <c r="F330" s="40"/>
      <c r="G330" s="40"/>
      <c r="H330" s="40"/>
    </row>
    <row r="331" spans="2:8" ht="15" x14ac:dyDescent="0.25">
      <c r="B331" s="178"/>
      <c r="C331" s="37" t="s">
        <v>109</v>
      </c>
      <c r="D331" s="163">
        <f>SUM(D333)</f>
        <v>1473000</v>
      </c>
      <c r="E331" s="163">
        <f>SUM(E333)</f>
        <v>1413369.16</v>
      </c>
      <c r="F331" s="38">
        <f>SUM(F333)</f>
        <v>931908</v>
      </c>
      <c r="G331" s="44">
        <f>(E331/D331)*100</f>
        <v>95.951742023082147</v>
      </c>
      <c r="H331" s="44">
        <f>(F331/E331)*100</f>
        <v>65.935215396945551</v>
      </c>
    </row>
    <row r="332" spans="2:8" ht="26" x14ac:dyDescent="0.25">
      <c r="B332" s="178"/>
      <c r="C332" s="37" t="s">
        <v>110</v>
      </c>
      <c r="D332" s="46"/>
      <c r="E332" s="46"/>
      <c r="F332" s="46"/>
      <c r="G332" s="46"/>
      <c r="H332" s="46"/>
    </row>
    <row r="333" spans="2:8" ht="15" x14ac:dyDescent="0.3">
      <c r="B333" s="138">
        <v>4</v>
      </c>
      <c r="C333" s="175" t="s">
        <v>111</v>
      </c>
      <c r="D333" s="176">
        <f t="shared" ref="D333:F334" si="24">SUM(D334)</f>
        <v>1473000</v>
      </c>
      <c r="E333" s="176">
        <f t="shared" si="24"/>
        <v>1413369.16</v>
      </c>
      <c r="F333" s="81">
        <f t="shared" si="24"/>
        <v>931908</v>
      </c>
      <c r="G333" s="77">
        <f t="shared" ref="G333:G358" si="25">(E333/D333)*100</f>
        <v>95.951742023082147</v>
      </c>
      <c r="H333" s="77">
        <f t="shared" ref="H333:H358" si="26">(F333/E333)*100</f>
        <v>65.935215396945551</v>
      </c>
    </row>
    <row r="334" spans="2:8" ht="15" x14ac:dyDescent="0.3">
      <c r="B334" s="166">
        <v>42</v>
      </c>
      <c r="C334" s="49" t="s">
        <v>112</v>
      </c>
      <c r="D334" s="168">
        <f t="shared" si="24"/>
        <v>1473000</v>
      </c>
      <c r="E334" s="168">
        <f t="shared" si="24"/>
        <v>1413369.16</v>
      </c>
      <c r="F334" s="41">
        <f t="shared" si="24"/>
        <v>931908</v>
      </c>
      <c r="G334" s="5">
        <f t="shared" si="25"/>
        <v>95.951742023082147</v>
      </c>
      <c r="H334" s="5">
        <f t="shared" si="26"/>
        <v>65.935215396945551</v>
      </c>
    </row>
    <row r="335" spans="2:8" ht="15" x14ac:dyDescent="0.3">
      <c r="B335" s="166">
        <v>421</v>
      </c>
      <c r="C335" s="49" t="s">
        <v>113</v>
      </c>
      <c r="D335" s="168">
        <f>SUM(D336:D350)</f>
        <v>1473000</v>
      </c>
      <c r="E335" s="168">
        <f>SUM(E336:E350)</f>
        <v>1413369.16</v>
      </c>
      <c r="F335" s="41">
        <f>SUM(F338:F350)</f>
        <v>931908</v>
      </c>
      <c r="G335" s="5">
        <f t="shared" si="25"/>
        <v>95.951742023082147</v>
      </c>
      <c r="H335" s="5">
        <f t="shared" si="26"/>
        <v>65.935215396945551</v>
      </c>
    </row>
    <row r="336" spans="2:8" ht="15" x14ac:dyDescent="0.25">
      <c r="B336" s="169">
        <v>42129</v>
      </c>
      <c r="C336" s="170" t="s">
        <v>299</v>
      </c>
      <c r="D336" s="171">
        <v>200000</v>
      </c>
      <c r="E336" s="171">
        <v>2000</v>
      </c>
      <c r="F336" s="41"/>
      <c r="G336" s="5"/>
      <c r="H336" s="5"/>
    </row>
    <row r="337" spans="2:8" ht="15" x14ac:dyDescent="0.25">
      <c r="B337" s="169">
        <v>42129</v>
      </c>
      <c r="C337" s="170" t="s">
        <v>190</v>
      </c>
      <c r="D337" s="171">
        <v>10000</v>
      </c>
      <c r="E337" s="168">
        <v>0</v>
      </c>
      <c r="F337" s="41"/>
      <c r="G337" s="5"/>
      <c r="H337" s="5"/>
    </row>
    <row r="338" spans="2:8" ht="15.5" x14ac:dyDescent="0.25">
      <c r="B338" s="100">
        <v>42129</v>
      </c>
      <c r="C338" s="170" t="s">
        <v>297</v>
      </c>
      <c r="D338" s="171">
        <v>5000</v>
      </c>
      <c r="E338" s="171">
        <v>0</v>
      </c>
      <c r="F338" s="42">
        <v>5000</v>
      </c>
      <c r="G338" s="47">
        <f t="shared" si="25"/>
        <v>0</v>
      </c>
      <c r="H338" s="47" t="e">
        <f t="shared" si="26"/>
        <v>#DIV/0!</v>
      </c>
    </row>
    <row r="339" spans="2:8" ht="15.5" x14ac:dyDescent="0.25">
      <c r="B339" s="172">
        <v>42129</v>
      </c>
      <c r="C339" s="170" t="s">
        <v>191</v>
      </c>
      <c r="D339" s="171">
        <v>200000</v>
      </c>
      <c r="E339" s="171">
        <v>305943.03999999998</v>
      </c>
      <c r="F339" s="42">
        <v>100000</v>
      </c>
      <c r="G339" s="47">
        <f t="shared" si="25"/>
        <v>152.97151999999997</v>
      </c>
      <c r="H339" s="47">
        <f t="shared" si="26"/>
        <v>32.685822825059205</v>
      </c>
    </row>
    <row r="340" spans="2:8" ht="15.5" x14ac:dyDescent="0.25">
      <c r="B340" s="172">
        <v>421291</v>
      </c>
      <c r="C340" s="170" t="s">
        <v>307</v>
      </c>
      <c r="D340" s="171">
        <v>0</v>
      </c>
      <c r="E340" s="171">
        <v>44531.25</v>
      </c>
      <c r="F340" s="42"/>
      <c r="G340" s="47"/>
      <c r="H340" s="47"/>
    </row>
    <row r="341" spans="2:8" ht="15.5" x14ac:dyDescent="0.25">
      <c r="B341" s="172">
        <v>42131</v>
      </c>
      <c r="C341" s="170" t="s">
        <v>192</v>
      </c>
      <c r="D341" s="171">
        <v>3000</v>
      </c>
      <c r="E341" s="171">
        <v>469461.07</v>
      </c>
      <c r="F341" s="42">
        <v>7000</v>
      </c>
      <c r="G341" s="47">
        <f t="shared" si="25"/>
        <v>15648.702333333333</v>
      </c>
      <c r="H341" s="47">
        <f t="shared" si="26"/>
        <v>1.4910714534860152</v>
      </c>
    </row>
    <row r="342" spans="2:8" ht="15.5" x14ac:dyDescent="0.25">
      <c r="B342" s="172">
        <v>42141</v>
      </c>
      <c r="C342" s="170" t="s">
        <v>193</v>
      </c>
      <c r="D342" s="171">
        <v>0</v>
      </c>
      <c r="E342" s="171">
        <v>11187.21</v>
      </c>
      <c r="F342" s="42">
        <v>5000</v>
      </c>
      <c r="G342" s="47" t="e">
        <f t="shared" si="25"/>
        <v>#DIV/0!</v>
      </c>
      <c r="H342" s="47">
        <f t="shared" si="26"/>
        <v>44.693895975850999</v>
      </c>
    </row>
    <row r="343" spans="2:8" ht="15.5" x14ac:dyDescent="0.25">
      <c r="B343" s="172">
        <v>42141</v>
      </c>
      <c r="C343" s="170" t="s">
        <v>259</v>
      </c>
      <c r="D343" s="171">
        <v>300000</v>
      </c>
      <c r="E343" s="171">
        <v>0</v>
      </c>
      <c r="F343" s="42"/>
      <c r="G343" s="47">
        <f t="shared" si="25"/>
        <v>0</v>
      </c>
      <c r="H343" s="47"/>
    </row>
    <row r="344" spans="2:8" ht="15.5" x14ac:dyDescent="0.25">
      <c r="B344" s="172">
        <v>421412</v>
      </c>
      <c r="C344" s="170" t="s">
        <v>194</v>
      </c>
      <c r="D344" s="171">
        <v>400000</v>
      </c>
      <c r="E344" s="171">
        <v>396306.87</v>
      </c>
      <c r="F344" s="42">
        <v>450000</v>
      </c>
      <c r="G344" s="47">
        <f t="shared" si="25"/>
        <v>99.076717500000001</v>
      </c>
      <c r="H344" s="47">
        <f t="shared" si="26"/>
        <v>113.54837225001928</v>
      </c>
    </row>
    <row r="345" spans="2:8" ht="15.5" x14ac:dyDescent="0.25">
      <c r="B345" s="172">
        <v>42147</v>
      </c>
      <c r="C345" s="170" t="s">
        <v>308</v>
      </c>
      <c r="D345" s="171">
        <v>210000</v>
      </c>
      <c r="E345" s="171">
        <v>61185</v>
      </c>
      <c r="F345" s="42">
        <v>20000</v>
      </c>
      <c r="G345" s="47">
        <f t="shared" si="25"/>
        <v>29.135714285714286</v>
      </c>
      <c r="H345" s="47">
        <f t="shared" si="26"/>
        <v>32.687750265587972</v>
      </c>
    </row>
    <row r="346" spans="2:8" ht="15.5" x14ac:dyDescent="0.25">
      <c r="B346" s="172">
        <v>42149</v>
      </c>
      <c r="C346" s="170" t="s">
        <v>114</v>
      </c>
      <c r="D346" s="171">
        <v>30000</v>
      </c>
      <c r="E346" s="171">
        <v>48160.59</v>
      </c>
      <c r="F346" s="42">
        <v>10000</v>
      </c>
      <c r="G346" s="47">
        <f t="shared" si="25"/>
        <v>160.53529999999998</v>
      </c>
      <c r="H346" s="47">
        <f t="shared" si="26"/>
        <v>20.763865226734143</v>
      </c>
    </row>
    <row r="347" spans="2:8" ht="15.5" x14ac:dyDescent="0.25">
      <c r="B347" s="172">
        <v>421491</v>
      </c>
      <c r="C347" s="170" t="s">
        <v>195</v>
      </c>
      <c r="D347" s="171">
        <v>60000</v>
      </c>
      <c r="E347" s="171">
        <v>48108.75</v>
      </c>
      <c r="F347" s="42">
        <v>70000</v>
      </c>
      <c r="G347" s="47">
        <f t="shared" si="25"/>
        <v>80.181250000000006</v>
      </c>
      <c r="H347" s="47">
        <f t="shared" si="26"/>
        <v>145.50367656611323</v>
      </c>
    </row>
    <row r="348" spans="2:8" ht="15.5" x14ac:dyDescent="0.25">
      <c r="B348" s="172">
        <v>421492</v>
      </c>
      <c r="C348" s="170" t="s">
        <v>196</v>
      </c>
      <c r="D348" s="171">
        <v>50000</v>
      </c>
      <c r="E348" s="171">
        <v>0</v>
      </c>
      <c r="F348" s="42">
        <v>200000</v>
      </c>
      <c r="G348" s="47">
        <f t="shared" si="25"/>
        <v>0</v>
      </c>
      <c r="H348" s="47" t="e">
        <f t="shared" si="26"/>
        <v>#DIV/0!</v>
      </c>
    </row>
    <row r="349" spans="2:8" ht="15.5" x14ac:dyDescent="0.25">
      <c r="B349" s="172">
        <v>421494</v>
      </c>
      <c r="C349" s="170" t="s">
        <v>269</v>
      </c>
      <c r="D349" s="171">
        <v>0</v>
      </c>
      <c r="E349" s="171">
        <v>0</v>
      </c>
      <c r="F349" s="42"/>
      <c r="G349" s="47" t="e">
        <f t="shared" si="25"/>
        <v>#DIV/0!</v>
      </c>
      <c r="H349" s="47"/>
    </row>
    <row r="350" spans="2:8" ht="15.5" x14ac:dyDescent="0.25">
      <c r="B350" s="172">
        <v>421495</v>
      </c>
      <c r="C350" s="170" t="s">
        <v>298</v>
      </c>
      <c r="D350" s="171">
        <v>5000</v>
      </c>
      <c r="E350" s="171">
        <v>26485.38</v>
      </c>
      <c r="F350" s="42">
        <v>64908</v>
      </c>
      <c r="G350" s="47">
        <f t="shared" si="25"/>
        <v>529.70760000000007</v>
      </c>
      <c r="H350" s="47">
        <f t="shared" si="26"/>
        <v>245.07105429486003</v>
      </c>
    </row>
    <row r="351" spans="2:8" ht="15.75" hidden="1" customHeight="1" x14ac:dyDescent="0.25">
      <c r="B351" s="172"/>
      <c r="C351" s="170"/>
      <c r="D351" s="171">
        <v>0</v>
      </c>
      <c r="E351" s="171">
        <v>0</v>
      </c>
      <c r="F351" s="42"/>
      <c r="G351" s="47" t="e">
        <f t="shared" si="25"/>
        <v>#DIV/0!</v>
      </c>
      <c r="H351" s="47" t="e">
        <f t="shared" si="26"/>
        <v>#DIV/0!</v>
      </c>
    </row>
    <row r="352" spans="2:8" ht="15.75" hidden="1" customHeight="1" x14ac:dyDescent="0.25">
      <c r="B352" s="172"/>
      <c r="C352" s="170"/>
      <c r="D352" s="171">
        <v>0</v>
      </c>
      <c r="E352" s="171">
        <v>0</v>
      </c>
      <c r="F352" s="42"/>
      <c r="G352" s="47" t="e">
        <f t="shared" si="25"/>
        <v>#DIV/0!</v>
      </c>
      <c r="H352" s="47" t="e">
        <f t="shared" si="26"/>
        <v>#DIV/0!</v>
      </c>
    </row>
    <row r="353" spans="2:10" ht="15.75" hidden="1" customHeight="1" x14ac:dyDescent="0.25">
      <c r="B353" s="172"/>
      <c r="C353" s="170"/>
      <c r="D353" s="171">
        <v>0</v>
      </c>
      <c r="E353" s="171">
        <v>0</v>
      </c>
      <c r="F353" s="42"/>
      <c r="G353" s="47" t="e">
        <f t="shared" si="25"/>
        <v>#DIV/0!</v>
      </c>
      <c r="H353" s="47" t="e">
        <f t="shared" si="26"/>
        <v>#DIV/0!</v>
      </c>
    </row>
    <row r="354" spans="2:10" ht="15.75" hidden="1" customHeight="1" x14ac:dyDescent="0.25">
      <c r="B354" s="172"/>
      <c r="C354" s="170"/>
      <c r="D354" s="171"/>
      <c r="E354" s="171"/>
      <c r="F354" s="42"/>
      <c r="G354" s="47" t="e">
        <f t="shared" si="25"/>
        <v>#DIV/0!</v>
      </c>
      <c r="H354" s="47" t="e">
        <f t="shared" si="26"/>
        <v>#DIV/0!</v>
      </c>
    </row>
    <row r="355" spans="2:10" ht="15" x14ac:dyDescent="0.3">
      <c r="B355" s="184">
        <v>5</v>
      </c>
      <c r="C355" s="37" t="s">
        <v>47</v>
      </c>
      <c r="D355" s="185">
        <f t="shared" ref="D355:E357" si="27">SUM(D356)</f>
        <v>40000</v>
      </c>
      <c r="E355" s="185">
        <f t="shared" si="27"/>
        <v>9000</v>
      </c>
      <c r="F355" s="55">
        <f>SUM(F356)</f>
        <v>60000</v>
      </c>
      <c r="G355" s="44">
        <f t="shared" si="25"/>
        <v>22.5</v>
      </c>
      <c r="H355" s="44">
        <f t="shared" si="26"/>
        <v>666.66666666666674</v>
      </c>
    </row>
    <row r="356" spans="2:10" ht="15" x14ac:dyDescent="0.3">
      <c r="B356" s="184">
        <v>51</v>
      </c>
      <c r="C356" s="37" t="s">
        <v>197</v>
      </c>
      <c r="D356" s="163">
        <f t="shared" si="27"/>
        <v>40000</v>
      </c>
      <c r="E356" s="163">
        <f t="shared" si="27"/>
        <v>9000</v>
      </c>
      <c r="F356" s="38">
        <f>SUM(F357)</f>
        <v>60000</v>
      </c>
      <c r="G356" s="44">
        <f t="shared" si="25"/>
        <v>22.5</v>
      </c>
      <c r="H356" s="44">
        <f t="shared" si="26"/>
        <v>666.66666666666674</v>
      </c>
    </row>
    <row r="357" spans="2:10" ht="13" x14ac:dyDescent="0.3">
      <c r="B357" s="184">
        <v>512</v>
      </c>
      <c r="C357" s="37" t="s">
        <v>198</v>
      </c>
      <c r="D357" s="56">
        <f t="shared" si="27"/>
        <v>40000</v>
      </c>
      <c r="E357" s="56">
        <f t="shared" si="27"/>
        <v>9000</v>
      </c>
      <c r="F357" s="56">
        <f>SUM(F358)</f>
        <v>60000</v>
      </c>
      <c r="G357" s="44">
        <f t="shared" si="25"/>
        <v>22.5</v>
      </c>
      <c r="H357" s="44">
        <f t="shared" si="26"/>
        <v>666.66666666666674</v>
      </c>
    </row>
    <row r="358" spans="2:10" ht="15.5" x14ac:dyDescent="0.25">
      <c r="B358" s="100">
        <v>51212</v>
      </c>
      <c r="C358" s="170" t="s">
        <v>199</v>
      </c>
      <c r="D358" s="171">
        <v>40000</v>
      </c>
      <c r="E358" s="171">
        <v>9000</v>
      </c>
      <c r="F358" s="42">
        <v>60000</v>
      </c>
      <c r="G358" s="47">
        <f t="shared" si="25"/>
        <v>22.5</v>
      </c>
      <c r="H358" s="47">
        <f t="shared" si="26"/>
        <v>666.66666666666674</v>
      </c>
    </row>
    <row r="359" spans="2:10" ht="15" x14ac:dyDescent="0.25">
      <c r="B359" s="179"/>
      <c r="C359" s="34" t="s">
        <v>200</v>
      </c>
      <c r="D359" s="31"/>
      <c r="E359" s="31"/>
      <c r="F359" s="57"/>
      <c r="G359" s="57"/>
      <c r="H359" s="57"/>
    </row>
    <row r="360" spans="2:10" ht="26" x14ac:dyDescent="0.25">
      <c r="B360" s="180"/>
      <c r="C360" s="31" t="s">
        <v>115</v>
      </c>
      <c r="D360" s="186">
        <f>SUM(D363+D377+D390)</f>
        <v>112600</v>
      </c>
      <c r="E360" s="186">
        <f>SUM(E363+E377+E390)</f>
        <v>8000</v>
      </c>
      <c r="F360" s="58">
        <f>SUM(F363+F377+F390)</f>
        <v>92000</v>
      </c>
      <c r="G360" s="36">
        <f>(E360/D360)*100</f>
        <v>7.104795737122557</v>
      </c>
      <c r="H360" s="36">
        <f>(F360/E360)*100</f>
        <v>1150</v>
      </c>
    </row>
    <row r="361" spans="2:10" ht="26" x14ac:dyDescent="0.25">
      <c r="B361" s="178"/>
      <c r="C361" s="37" t="s">
        <v>116</v>
      </c>
      <c r="D361" s="56">
        <f>SUM(D363)</f>
        <v>28000</v>
      </c>
      <c r="E361" s="56">
        <f>SUM(E363)</f>
        <v>0</v>
      </c>
      <c r="F361" s="56">
        <f>SUM(F363)</f>
        <v>20000</v>
      </c>
      <c r="G361" s="46"/>
      <c r="H361" s="46"/>
    </row>
    <row r="362" spans="2:10" ht="13" x14ac:dyDescent="0.25">
      <c r="B362" s="178"/>
      <c r="C362" s="37" t="s">
        <v>117</v>
      </c>
      <c r="D362" s="46"/>
      <c r="E362" s="46"/>
      <c r="F362" s="46"/>
      <c r="G362" s="46"/>
      <c r="H362" s="46"/>
      <c r="J362" s="92"/>
    </row>
    <row r="363" spans="2:10" ht="15" x14ac:dyDescent="0.3">
      <c r="B363" s="138">
        <v>3</v>
      </c>
      <c r="C363" s="175" t="s">
        <v>47</v>
      </c>
      <c r="D363" s="187">
        <f>SUM(D364)</f>
        <v>28000</v>
      </c>
      <c r="E363" s="187">
        <f>SUM(E364)</f>
        <v>0</v>
      </c>
      <c r="F363" s="82">
        <f>SUM(F364)</f>
        <v>20000</v>
      </c>
      <c r="G363" s="80">
        <f t="shared" ref="G363:H365" si="28">(E363/D363)*100</f>
        <v>0</v>
      </c>
      <c r="H363" s="80" t="e">
        <f t="shared" si="28"/>
        <v>#DIV/0!</v>
      </c>
    </row>
    <row r="364" spans="2:10" ht="15" x14ac:dyDescent="0.3">
      <c r="B364" s="166">
        <v>38</v>
      </c>
      <c r="C364" s="49" t="s">
        <v>69</v>
      </c>
      <c r="D364" s="168">
        <f>SUM(D366:D369)</f>
        <v>28000</v>
      </c>
      <c r="E364" s="168">
        <f>SUM(E366:E369)</f>
        <v>0</v>
      </c>
      <c r="F364" s="41">
        <f>SUM(F366+F369)</f>
        <v>20000</v>
      </c>
      <c r="G364" s="5">
        <f t="shared" si="28"/>
        <v>0</v>
      </c>
      <c r="H364" s="5" t="e">
        <f t="shared" si="28"/>
        <v>#DIV/0!</v>
      </c>
    </row>
    <row r="365" spans="2:10" ht="13" x14ac:dyDescent="0.3">
      <c r="B365" s="166">
        <v>381</v>
      </c>
      <c r="C365" s="49" t="s">
        <v>118</v>
      </c>
      <c r="D365" s="188">
        <f>SUM(D366:D369)</f>
        <v>28000</v>
      </c>
      <c r="E365" s="188">
        <f>SUM(E366:E369)</f>
        <v>0</v>
      </c>
      <c r="F365" s="74">
        <f>SUM(F366+F369)</f>
        <v>20000</v>
      </c>
      <c r="G365" s="43">
        <f t="shared" si="28"/>
        <v>0</v>
      </c>
      <c r="H365" s="43" t="e">
        <f t="shared" si="28"/>
        <v>#DIV/0!</v>
      </c>
    </row>
    <row r="366" spans="2:10" ht="15.5" x14ac:dyDescent="0.25">
      <c r="B366" s="100">
        <v>3811</v>
      </c>
      <c r="C366" s="170" t="s">
        <v>201</v>
      </c>
      <c r="D366" s="171">
        <v>25000</v>
      </c>
      <c r="E366" s="171">
        <v>0</v>
      </c>
      <c r="F366" s="42">
        <v>17000</v>
      </c>
      <c r="G366" s="47">
        <f>(E366/D366)*100</f>
        <v>0</v>
      </c>
      <c r="H366" s="47" t="e">
        <f t="shared" ref="G366:H375" si="29">(F366/E366)*100</f>
        <v>#DIV/0!</v>
      </c>
    </row>
    <row r="367" spans="2:10" ht="15.5" x14ac:dyDescent="0.25">
      <c r="B367" s="100">
        <v>3811</v>
      </c>
      <c r="C367" s="170" t="s">
        <v>275</v>
      </c>
      <c r="D367" s="171">
        <v>0</v>
      </c>
      <c r="E367" s="171">
        <v>0</v>
      </c>
      <c r="F367" s="42"/>
      <c r="G367" s="47"/>
      <c r="H367" s="47"/>
    </row>
    <row r="368" spans="2:10" ht="15.5" x14ac:dyDescent="0.25">
      <c r="B368" s="172">
        <v>3811</v>
      </c>
      <c r="C368" s="170" t="s">
        <v>265</v>
      </c>
      <c r="D368" s="171">
        <v>0</v>
      </c>
      <c r="E368" s="171">
        <v>0</v>
      </c>
      <c r="F368" s="42"/>
      <c r="G368" s="47"/>
      <c r="H368" s="47"/>
    </row>
    <row r="369" spans="2:8" ht="15.5" x14ac:dyDescent="0.25">
      <c r="B369" s="172">
        <v>3811</v>
      </c>
      <c r="C369" s="170" t="s">
        <v>202</v>
      </c>
      <c r="D369" s="171">
        <v>3000</v>
      </c>
      <c r="E369" s="171">
        <v>0</v>
      </c>
      <c r="F369" s="42">
        <v>3000</v>
      </c>
      <c r="G369" s="47">
        <f t="shared" si="29"/>
        <v>0</v>
      </c>
      <c r="H369" s="47" t="e">
        <f t="shared" si="29"/>
        <v>#DIV/0!</v>
      </c>
    </row>
    <row r="370" spans="2:8" ht="15.75" hidden="1" customHeight="1" x14ac:dyDescent="0.25">
      <c r="B370" s="172"/>
      <c r="C370" s="170"/>
      <c r="D370" s="171"/>
      <c r="E370" s="171"/>
      <c r="F370" s="42"/>
      <c r="G370" s="47" t="e">
        <f t="shared" si="29"/>
        <v>#DIV/0!</v>
      </c>
      <c r="H370" s="47" t="e">
        <f t="shared" si="29"/>
        <v>#DIV/0!</v>
      </c>
    </row>
    <row r="371" spans="2:8" ht="15.75" hidden="1" customHeight="1" x14ac:dyDescent="0.25">
      <c r="B371" s="172"/>
      <c r="C371" s="170"/>
      <c r="D371" s="171"/>
      <c r="E371" s="171"/>
      <c r="F371" s="42"/>
      <c r="G371" s="47" t="e">
        <f t="shared" si="29"/>
        <v>#DIV/0!</v>
      </c>
      <c r="H371" s="47" t="e">
        <f t="shared" si="29"/>
        <v>#DIV/0!</v>
      </c>
    </row>
    <row r="372" spans="2:8" ht="15.75" hidden="1" customHeight="1" x14ac:dyDescent="0.25">
      <c r="B372" s="172"/>
      <c r="C372" s="170"/>
      <c r="D372" s="171"/>
      <c r="E372" s="171"/>
      <c r="F372" s="42"/>
      <c r="G372" s="47" t="e">
        <f t="shared" si="29"/>
        <v>#DIV/0!</v>
      </c>
      <c r="H372" s="47" t="e">
        <f t="shared" si="29"/>
        <v>#DIV/0!</v>
      </c>
    </row>
    <row r="373" spans="2:8" ht="15.75" hidden="1" customHeight="1" x14ac:dyDescent="0.25">
      <c r="B373" s="172"/>
      <c r="C373" s="170"/>
      <c r="D373" s="189"/>
      <c r="E373" s="189"/>
      <c r="F373" s="59"/>
      <c r="G373" s="47" t="e">
        <f t="shared" si="29"/>
        <v>#DIV/0!</v>
      </c>
      <c r="H373" s="47" t="e">
        <f t="shared" si="29"/>
        <v>#DIV/0!</v>
      </c>
    </row>
    <row r="374" spans="2:8" ht="15.75" hidden="1" customHeight="1" x14ac:dyDescent="0.25">
      <c r="B374" s="172"/>
      <c r="C374" s="170"/>
      <c r="D374" s="171"/>
      <c r="E374" s="171"/>
      <c r="F374" s="42"/>
      <c r="G374" s="47" t="e">
        <f t="shared" si="29"/>
        <v>#DIV/0!</v>
      </c>
      <c r="H374" s="47" t="e">
        <f t="shared" si="29"/>
        <v>#DIV/0!</v>
      </c>
    </row>
    <row r="375" spans="2:8" ht="12.75" customHeight="1" x14ac:dyDescent="0.25">
      <c r="B375" s="178"/>
      <c r="C375" s="37" t="s">
        <v>119</v>
      </c>
      <c r="D375" s="207">
        <f>SUM(D377)</f>
        <v>69600</v>
      </c>
      <c r="E375" s="207">
        <f>SUM(E377)</f>
        <v>8000</v>
      </c>
      <c r="F375" s="209">
        <f>SUM(F377)</f>
        <v>46000</v>
      </c>
      <c r="G375" s="60">
        <f t="shared" si="29"/>
        <v>11.494252873563218</v>
      </c>
      <c r="H375" s="61">
        <f t="shared" si="29"/>
        <v>575</v>
      </c>
    </row>
    <row r="376" spans="2:8" ht="13.5" customHeight="1" x14ac:dyDescent="0.25">
      <c r="B376" s="178"/>
      <c r="C376" s="37" t="s">
        <v>120</v>
      </c>
      <c r="D376" s="208"/>
      <c r="E376" s="208"/>
      <c r="F376" s="210"/>
      <c r="G376" s="62"/>
      <c r="H376" s="38"/>
    </row>
    <row r="377" spans="2:8" ht="15" x14ac:dyDescent="0.3">
      <c r="B377" s="138">
        <v>3</v>
      </c>
      <c r="C377" s="175" t="s">
        <v>47</v>
      </c>
      <c r="D377" s="176">
        <f t="shared" ref="D377:F378" si="30">SUM(D378)</f>
        <v>69600</v>
      </c>
      <c r="E377" s="176">
        <f t="shared" si="30"/>
        <v>8000</v>
      </c>
      <c r="F377" s="81">
        <f t="shared" si="30"/>
        <v>46000</v>
      </c>
      <c r="G377" s="83">
        <f t="shared" ref="G377:G387" si="31">(E377/D377)*100</f>
        <v>11.494252873563218</v>
      </c>
      <c r="H377" s="63" t="e">
        <f>(D369/E369)*100</f>
        <v>#DIV/0!</v>
      </c>
    </row>
    <row r="378" spans="2:8" ht="15" x14ac:dyDescent="0.3">
      <c r="B378" s="166">
        <v>38</v>
      </c>
      <c r="C378" s="49" t="s">
        <v>69</v>
      </c>
      <c r="D378" s="168">
        <f t="shared" si="30"/>
        <v>69600</v>
      </c>
      <c r="E378" s="168">
        <f t="shared" si="30"/>
        <v>8000</v>
      </c>
      <c r="F378" s="41">
        <f t="shared" si="30"/>
        <v>46000</v>
      </c>
      <c r="G378" s="64">
        <f t="shared" si="31"/>
        <v>11.494252873563218</v>
      </c>
      <c r="H378" s="65">
        <f t="shared" ref="H378:H387" si="32">(F378/E378)*100</f>
        <v>575</v>
      </c>
    </row>
    <row r="379" spans="2:8" ht="15" x14ac:dyDescent="0.3">
      <c r="B379" s="166">
        <v>381</v>
      </c>
      <c r="C379" s="49" t="s">
        <v>121</v>
      </c>
      <c r="D379" s="168">
        <f>SUM(D380:D384)</f>
        <v>69600</v>
      </c>
      <c r="E379" s="168">
        <f>SUM(E380:E384)</f>
        <v>8000</v>
      </c>
      <c r="F379" s="41">
        <f>SUM(F380:F384)</f>
        <v>46000</v>
      </c>
      <c r="G379" s="64">
        <f t="shared" si="31"/>
        <v>11.494252873563218</v>
      </c>
      <c r="H379" s="65">
        <f t="shared" si="32"/>
        <v>575</v>
      </c>
    </row>
    <row r="380" spans="2:8" ht="15.5" x14ac:dyDescent="0.25">
      <c r="B380" s="100">
        <v>38114</v>
      </c>
      <c r="C380" s="170" t="s">
        <v>203</v>
      </c>
      <c r="D380" s="171">
        <v>10000</v>
      </c>
      <c r="E380" s="171">
        <v>0</v>
      </c>
      <c r="F380" s="42">
        <v>7000</v>
      </c>
      <c r="G380" s="66">
        <f t="shared" si="31"/>
        <v>0</v>
      </c>
      <c r="H380" s="66" t="e">
        <f t="shared" si="32"/>
        <v>#DIV/0!</v>
      </c>
    </row>
    <row r="381" spans="2:8" ht="15.5" x14ac:dyDescent="0.25">
      <c r="B381" s="172">
        <v>381151</v>
      </c>
      <c r="C381" s="170" t="s">
        <v>204</v>
      </c>
      <c r="D381" s="171">
        <v>38600</v>
      </c>
      <c r="E381" s="171">
        <v>0</v>
      </c>
      <c r="F381" s="42">
        <v>27000</v>
      </c>
      <c r="G381" s="47">
        <f t="shared" si="31"/>
        <v>0</v>
      </c>
      <c r="H381" s="47" t="e">
        <f t="shared" si="32"/>
        <v>#DIV/0!</v>
      </c>
    </row>
    <row r="382" spans="2:8" ht="15.5" x14ac:dyDescent="0.25">
      <c r="B382" s="172">
        <v>381151</v>
      </c>
      <c r="C382" s="170" t="s">
        <v>276</v>
      </c>
      <c r="D382" s="171">
        <v>3000</v>
      </c>
      <c r="E382" s="171">
        <v>0</v>
      </c>
      <c r="F382" s="42"/>
      <c r="G382" s="47"/>
      <c r="H382" s="47"/>
    </row>
    <row r="383" spans="2:8" ht="15.5" x14ac:dyDescent="0.25">
      <c r="B383" s="172">
        <v>381152</v>
      </c>
      <c r="C383" s="170" t="s">
        <v>205</v>
      </c>
      <c r="D383" s="171">
        <v>11000</v>
      </c>
      <c r="E383" s="171">
        <v>8000</v>
      </c>
      <c r="F383" s="42">
        <v>10000</v>
      </c>
      <c r="G383" s="47">
        <f t="shared" si="31"/>
        <v>72.727272727272734</v>
      </c>
      <c r="H383" s="47">
        <f t="shared" si="32"/>
        <v>125</v>
      </c>
    </row>
    <row r="384" spans="2:8" ht="15.5" x14ac:dyDescent="0.25">
      <c r="B384" s="172">
        <v>381152</v>
      </c>
      <c r="C384" s="170" t="s">
        <v>270</v>
      </c>
      <c r="D384" s="171">
        <v>7000</v>
      </c>
      <c r="E384" s="171">
        <v>0</v>
      </c>
      <c r="F384" s="42">
        <v>2000</v>
      </c>
      <c r="G384" s="47">
        <f t="shared" si="31"/>
        <v>0</v>
      </c>
      <c r="H384" s="47" t="e">
        <f t="shared" si="32"/>
        <v>#DIV/0!</v>
      </c>
    </row>
    <row r="385" spans="2:8" ht="15.75" hidden="1" customHeight="1" x14ac:dyDescent="0.25">
      <c r="B385" s="172"/>
      <c r="C385" s="170"/>
      <c r="D385" s="171"/>
      <c r="E385" s="171"/>
      <c r="F385" s="42"/>
      <c r="G385" s="47" t="e">
        <f t="shared" si="31"/>
        <v>#DIV/0!</v>
      </c>
      <c r="H385" s="47" t="e">
        <f t="shared" si="32"/>
        <v>#DIV/0!</v>
      </c>
    </row>
    <row r="386" spans="2:8" ht="15.75" hidden="1" customHeight="1" x14ac:dyDescent="0.25">
      <c r="B386" s="172"/>
      <c r="C386" s="170"/>
      <c r="D386" s="171"/>
      <c r="E386" s="171"/>
      <c r="F386" s="42"/>
      <c r="G386" s="47" t="e">
        <f t="shared" si="31"/>
        <v>#DIV/0!</v>
      </c>
      <c r="H386" s="47" t="e">
        <f t="shared" si="32"/>
        <v>#DIV/0!</v>
      </c>
    </row>
    <row r="387" spans="2:8" ht="15.75" hidden="1" customHeight="1" x14ac:dyDescent="0.25">
      <c r="B387" s="172"/>
      <c r="C387" s="170"/>
      <c r="D387" s="171"/>
      <c r="E387" s="171"/>
      <c r="F387" s="42"/>
      <c r="G387" s="47" t="e">
        <f t="shared" si="31"/>
        <v>#DIV/0!</v>
      </c>
      <c r="H387" s="47" t="e">
        <f t="shared" si="32"/>
        <v>#DIV/0!</v>
      </c>
    </row>
    <row r="388" spans="2:8" ht="26" x14ac:dyDescent="0.25">
      <c r="B388" s="178"/>
      <c r="C388" s="37" t="s">
        <v>122</v>
      </c>
      <c r="D388" s="165"/>
      <c r="E388" s="165"/>
      <c r="F388" s="40"/>
      <c r="G388" s="40"/>
      <c r="H388" s="40"/>
    </row>
    <row r="389" spans="2:8" ht="15" x14ac:dyDescent="0.25">
      <c r="B389" s="178"/>
      <c r="C389" s="37" t="s">
        <v>123</v>
      </c>
      <c r="D389" s="163">
        <f t="shared" ref="D389:E391" si="33">SUM(D390)</f>
        <v>15000</v>
      </c>
      <c r="E389" s="163">
        <f t="shared" si="33"/>
        <v>0</v>
      </c>
      <c r="F389" s="38">
        <f>SUM(F390)</f>
        <v>26000</v>
      </c>
      <c r="G389" s="60">
        <f t="shared" ref="G389:G397" si="34">(E389/D389)*100</f>
        <v>0</v>
      </c>
      <c r="H389" s="61" t="e">
        <f t="shared" ref="H389:H397" si="35">(F389/E389)*100</f>
        <v>#DIV/0!</v>
      </c>
    </row>
    <row r="390" spans="2:8" ht="15" x14ac:dyDescent="0.3">
      <c r="B390" s="138">
        <v>3</v>
      </c>
      <c r="C390" s="175" t="s">
        <v>47</v>
      </c>
      <c r="D390" s="176">
        <f t="shared" si="33"/>
        <v>15000</v>
      </c>
      <c r="E390" s="176">
        <f t="shared" si="33"/>
        <v>0</v>
      </c>
      <c r="F390" s="81">
        <f>SUM(F391)</f>
        <v>26000</v>
      </c>
      <c r="G390" s="84">
        <f t="shared" si="34"/>
        <v>0</v>
      </c>
      <c r="H390" s="85" t="e">
        <f t="shared" si="35"/>
        <v>#DIV/0!</v>
      </c>
    </row>
    <row r="391" spans="2:8" ht="15" x14ac:dyDescent="0.3">
      <c r="B391" s="166">
        <v>38</v>
      </c>
      <c r="C391" s="49" t="s">
        <v>69</v>
      </c>
      <c r="D391" s="168">
        <f t="shared" si="33"/>
        <v>15000</v>
      </c>
      <c r="E391" s="168">
        <f t="shared" si="33"/>
        <v>0</v>
      </c>
      <c r="F391" s="41">
        <f>SUM(F392)</f>
        <v>26000</v>
      </c>
      <c r="G391" s="64">
        <f t="shared" si="34"/>
        <v>0</v>
      </c>
      <c r="H391" s="65" t="e">
        <f t="shared" si="35"/>
        <v>#DIV/0!</v>
      </c>
    </row>
    <row r="392" spans="2:8" ht="15" x14ac:dyDescent="0.3">
      <c r="B392" s="166">
        <v>381</v>
      </c>
      <c r="C392" s="49" t="s">
        <v>121</v>
      </c>
      <c r="D392" s="168">
        <f>SUM(D393:D394)</f>
        <v>15000</v>
      </c>
      <c r="E392" s="168">
        <f>SUM(E393:E394)</f>
        <v>0</v>
      </c>
      <c r="F392" s="41">
        <f>SUM(F393+F394)</f>
        <v>26000</v>
      </c>
      <c r="G392" s="64">
        <f t="shared" si="34"/>
        <v>0</v>
      </c>
      <c r="H392" s="65" t="e">
        <f t="shared" si="35"/>
        <v>#DIV/0!</v>
      </c>
    </row>
    <row r="393" spans="2:8" ht="15.5" x14ac:dyDescent="0.25">
      <c r="B393" s="100">
        <v>38112</v>
      </c>
      <c r="C393" s="170" t="s">
        <v>124</v>
      </c>
      <c r="D393" s="171">
        <v>15000</v>
      </c>
      <c r="E393" s="171">
        <v>0</v>
      </c>
      <c r="F393" s="42">
        <v>25000</v>
      </c>
      <c r="G393" s="66">
        <f t="shared" si="34"/>
        <v>0</v>
      </c>
      <c r="H393" s="66" t="e">
        <f t="shared" si="35"/>
        <v>#DIV/0!</v>
      </c>
    </row>
    <row r="394" spans="2:8" ht="15.5" x14ac:dyDescent="0.25">
      <c r="B394" s="172">
        <v>38119</v>
      </c>
      <c r="C394" s="170" t="s">
        <v>206</v>
      </c>
      <c r="D394" s="171">
        <v>0</v>
      </c>
      <c r="E394" s="171">
        <v>0</v>
      </c>
      <c r="F394" s="42">
        <v>1000</v>
      </c>
      <c r="G394" s="47" t="e">
        <f t="shared" si="34"/>
        <v>#DIV/0!</v>
      </c>
      <c r="H394" s="47" t="e">
        <f t="shared" si="35"/>
        <v>#DIV/0!</v>
      </c>
    </row>
    <row r="395" spans="2:8" ht="15.75" hidden="1" customHeight="1" x14ac:dyDescent="0.25">
      <c r="B395" s="172"/>
      <c r="C395" s="170"/>
      <c r="D395" s="171"/>
      <c r="E395" s="171"/>
      <c r="F395" s="42"/>
      <c r="G395" s="47" t="e">
        <f t="shared" si="34"/>
        <v>#DIV/0!</v>
      </c>
      <c r="H395" s="47" t="e">
        <f t="shared" si="35"/>
        <v>#DIV/0!</v>
      </c>
    </row>
    <row r="396" spans="2:8" ht="15.75" hidden="1" customHeight="1" x14ac:dyDescent="0.25">
      <c r="B396" s="172"/>
      <c r="C396" s="170"/>
      <c r="D396" s="171"/>
      <c r="E396" s="171"/>
      <c r="F396" s="42"/>
      <c r="G396" s="47" t="e">
        <f t="shared" si="34"/>
        <v>#DIV/0!</v>
      </c>
      <c r="H396" s="47" t="e">
        <f t="shared" si="35"/>
        <v>#DIV/0!</v>
      </c>
    </row>
    <row r="397" spans="2:8" ht="15.75" hidden="1" customHeight="1" x14ac:dyDescent="0.25">
      <c r="B397" s="172"/>
      <c r="C397" s="170"/>
      <c r="D397" s="171"/>
      <c r="E397" s="171"/>
      <c r="F397" s="42"/>
      <c r="G397" s="47" t="e">
        <f t="shared" si="34"/>
        <v>#DIV/0!</v>
      </c>
      <c r="H397" s="47" t="e">
        <f t="shared" si="35"/>
        <v>#DIV/0!</v>
      </c>
    </row>
    <row r="398" spans="2:8" ht="15" x14ac:dyDescent="0.25">
      <c r="B398" s="178"/>
      <c r="C398" s="37" t="s">
        <v>125</v>
      </c>
      <c r="D398" s="165"/>
      <c r="E398" s="165"/>
      <c r="F398" s="40"/>
      <c r="G398" s="40"/>
      <c r="H398" s="40"/>
    </row>
    <row r="399" spans="2:8" ht="15" x14ac:dyDescent="0.25">
      <c r="B399" s="178"/>
      <c r="C399" s="37" t="s">
        <v>126</v>
      </c>
      <c r="D399" s="163">
        <f>SUM(D401+D409)</f>
        <v>123000</v>
      </c>
      <c r="E399" s="163">
        <f>SUM(E401+E409)</f>
        <v>24780.54</v>
      </c>
      <c r="F399" s="38">
        <f>SUM(F401+F409)</f>
        <v>102000</v>
      </c>
      <c r="G399" s="60">
        <f>(E399/D399)*100</f>
        <v>20.146780487804879</v>
      </c>
      <c r="H399" s="61">
        <f>(F399/E399)*100</f>
        <v>411.61330624756357</v>
      </c>
    </row>
    <row r="400" spans="2:8" ht="15" x14ac:dyDescent="0.25">
      <c r="B400" s="178"/>
      <c r="C400" s="37" t="s">
        <v>127</v>
      </c>
      <c r="D400" s="165"/>
      <c r="E400" s="165"/>
      <c r="F400" s="40"/>
      <c r="G400" s="67"/>
      <c r="H400" s="67"/>
    </row>
    <row r="401" spans="2:8" ht="15" x14ac:dyDescent="0.3">
      <c r="B401" s="138">
        <v>3</v>
      </c>
      <c r="C401" s="175" t="s">
        <v>47</v>
      </c>
      <c r="D401" s="176">
        <f t="shared" ref="D401:F402" si="36">SUM(D402)</f>
        <v>112000</v>
      </c>
      <c r="E401" s="176">
        <f t="shared" si="36"/>
        <v>24780.54</v>
      </c>
      <c r="F401" s="81">
        <f t="shared" si="36"/>
        <v>90000</v>
      </c>
      <c r="G401" s="83">
        <f t="shared" ref="G401:H407" si="37">(E401/D401)*100</f>
        <v>22.125482142857145</v>
      </c>
      <c r="H401" s="86">
        <f t="shared" si="37"/>
        <v>363.18821139490905</v>
      </c>
    </row>
    <row r="402" spans="2:8" ht="15" x14ac:dyDescent="0.3">
      <c r="B402" s="166">
        <v>37</v>
      </c>
      <c r="C402" s="49" t="s">
        <v>128</v>
      </c>
      <c r="D402" s="168">
        <f t="shared" si="36"/>
        <v>112000</v>
      </c>
      <c r="E402" s="168">
        <f t="shared" si="36"/>
        <v>24780.54</v>
      </c>
      <c r="F402" s="41">
        <f t="shared" si="36"/>
        <v>90000</v>
      </c>
      <c r="G402" s="64">
        <f t="shared" si="37"/>
        <v>22.125482142857145</v>
      </c>
      <c r="H402" s="65">
        <f t="shared" si="37"/>
        <v>363.18821139490905</v>
      </c>
    </row>
    <row r="403" spans="2:8" ht="15" x14ac:dyDescent="0.3">
      <c r="B403" s="166">
        <v>372</v>
      </c>
      <c r="C403" s="49" t="s">
        <v>129</v>
      </c>
      <c r="D403" s="168">
        <f>SUM(D405:D406)</f>
        <v>112000</v>
      </c>
      <c r="E403" s="168">
        <f>SUM(E405:E406)</f>
        <v>24780.54</v>
      </c>
      <c r="F403" s="41">
        <f>SUM(F405+F406)</f>
        <v>90000</v>
      </c>
      <c r="G403" s="64">
        <f t="shared" si="37"/>
        <v>22.125482142857145</v>
      </c>
      <c r="H403" s="65">
        <f t="shared" si="37"/>
        <v>363.18821139490905</v>
      </c>
    </row>
    <row r="404" spans="2:8" ht="15.75" hidden="1" customHeight="1" x14ac:dyDescent="0.25">
      <c r="B404" s="100"/>
      <c r="C404" s="170"/>
      <c r="D404" s="171"/>
      <c r="E404" s="171"/>
      <c r="F404" s="42"/>
      <c r="G404" s="68" t="e">
        <f t="shared" si="37"/>
        <v>#DIV/0!</v>
      </c>
      <c r="H404" s="69" t="e">
        <f t="shared" si="37"/>
        <v>#DIV/0!</v>
      </c>
    </row>
    <row r="405" spans="2:8" ht="15.5" x14ac:dyDescent="0.25">
      <c r="B405" s="172">
        <v>37217</v>
      </c>
      <c r="C405" s="170" t="s">
        <v>130</v>
      </c>
      <c r="D405" s="171">
        <v>32000</v>
      </c>
      <c r="E405" s="171">
        <v>12000</v>
      </c>
      <c r="F405" s="42">
        <v>30000</v>
      </c>
      <c r="G405" s="68">
        <f>(E405/D405)*100</f>
        <v>37.5</v>
      </c>
      <c r="H405" s="69">
        <f>(F405/E405)*100</f>
        <v>250</v>
      </c>
    </row>
    <row r="406" spans="2:8" ht="15.5" x14ac:dyDescent="0.25">
      <c r="B406" s="172">
        <v>37219</v>
      </c>
      <c r="C406" s="170" t="s">
        <v>207</v>
      </c>
      <c r="D406" s="171">
        <v>80000</v>
      </c>
      <c r="E406" s="171">
        <v>12780.54</v>
      </c>
      <c r="F406" s="42">
        <v>60000</v>
      </c>
      <c r="G406" s="68">
        <f t="shared" si="37"/>
        <v>15.975675000000001</v>
      </c>
      <c r="H406" s="69">
        <f t="shared" si="37"/>
        <v>469.46373157941679</v>
      </c>
    </row>
    <row r="407" spans="2:8" ht="15.75" hidden="1" customHeight="1" x14ac:dyDescent="0.25">
      <c r="B407" s="172">
        <v>3721</v>
      </c>
      <c r="C407" s="170"/>
      <c r="D407" s="171"/>
      <c r="E407" s="171"/>
      <c r="F407" s="42"/>
      <c r="G407" s="68" t="e">
        <f t="shared" si="37"/>
        <v>#DIV/0!</v>
      </c>
      <c r="H407" s="69" t="e">
        <f t="shared" si="37"/>
        <v>#DIV/0!</v>
      </c>
    </row>
    <row r="408" spans="2:8" ht="26" x14ac:dyDescent="0.25">
      <c r="B408" s="178"/>
      <c r="C408" s="37" t="s">
        <v>131</v>
      </c>
      <c r="D408" s="165"/>
      <c r="E408" s="165"/>
      <c r="F408" s="40"/>
      <c r="G408" s="67"/>
      <c r="H408" s="67"/>
    </row>
    <row r="409" spans="2:8" ht="15" x14ac:dyDescent="0.25">
      <c r="B409" s="178"/>
      <c r="C409" s="37" t="s">
        <v>127</v>
      </c>
      <c r="D409" s="163">
        <f>SUM(D411)</f>
        <v>11000</v>
      </c>
      <c r="E409" s="163">
        <f>SUM(E411)</f>
        <v>0</v>
      </c>
      <c r="F409" s="38">
        <f>SUM(F410)</f>
        <v>12000</v>
      </c>
      <c r="G409" s="60">
        <f t="shared" ref="G409:H416" si="38">(E409/D409)*100</f>
        <v>0</v>
      </c>
      <c r="H409" s="61" t="e">
        <f t="shared" si="38"/>
        <v>#DIV/0!</v>
      </c>
    </row>
    <row r="410" spans="2:8" ht="15" x14ac:dyDescent="0.3">
      <c r="B410" s="138">
        <v>3</v>
      </c>
      <c r="C410" s="175" t="s">
        <v>47</v>
      </c>
      <c r="D410" s="176">
        <f>SUM(D411)</f>
        <v>11000</v>
      </c>
      <c r="E410" s="176">
        <f>SUM(E411)</f>
        <v>0</v>
      </c>
      <c r="F410" s="81">
        <f>SUM(F411)</f>
        <v>12000</v>
      </c>
      <c r="G410" s="84">
        <f t="shared" si="38"/>
        <v>0</v>
      </c>
      <c r="H410" s="85" t="e">
        <f t="shared" si="38"/>
        <v>#DIV/0!</v>
      </c>
    </row>
    <row r="411" spans="2:8" ht="15" x14ac:dyDescent="0.3">
      <c r="B411" s="166">
        <v>38</v>
      </c>
      <c r="C411" s="49" t="s">
        <v>132</v>
      </c>
      <c r="D411" s="168">
        <f>SUM(D412)</f>
        <v>11000</v>
      </c>
      <c r="E411" s="168">
        <f>SUM(E412)</f>
        <v>0</v>
      </c>
      <c r="F411" s="41">
        <f>SUM(F412)</f>
        <v>12000</v>
      </c>
      <c r="G411" s="64">
        <f t="shared" si="38"/>
        <v>0</v>
      </c>
      <c r="H411" s="65" t="e">
        <f t="shared" si="38"/>
        <v>#DIV/0!</v>
      </c>
    </row>
    <row r="412" spans="2:8" ht="14" x14ac:dyDescent="0.3">
      <c r="B412" s="166">
        <v>381</v>
      </c>
      <c r="C412" s="49" t="s">
        <v>79</v>
      </c>
      <c r="D412" s="190">
        <f>SUM(D413+D414+D415+D416)</f>
        <v>11000</v>
      </c>
      <c r="E412" s="190">
        <f>SUM(E413+E414+E415+E416)</f>
        <v>0</v>
      </c>
      <c r="F412" s="70">
        <f>SUM(F413+F416)</f>
        <v>12000</v>
      </c>
      <c r="G412" s="64">
        <f t="shared" si="38"/>
        <v>0</v>
      </c>
      <c r="H412" s="65" t="e">
        <f t="shared" si="38"/>
        <v>#DIV/0!</v>
      </c>
    </row>
    <row r="413" spans="2:8" ht="14" x14ac:dyDescent="0.25">
      <c r="B413" s="169">
        <v>3811</v>
      </c>
      <c r="C413" s="170" t="s">
        <v>277</v>
      </c>
      <c r="D413" s="191">
        <v>0</v>
      </c>
      <c r="E413" s="191">
        <v>0</v>
      </c>
      <c r="F413" s="91">
        <v>2000</v>
      </c>
      <c r="G413" s="64"/>
      <c r="H413" s="65"/>
    </row>
    <row r="414" spans="2:8" ht="14" x14ac:dyDescent="0.25">
      <c r="B414" s="169">
        <v>3811</v>
      </c>
      <c r="C414" s="170" t="s">
        <v>262</v>
      </c>
      <c r="D414" s="191">
        <v>2500</v>
      </c>
      <c r="E414" s="191">
        <v>0</v>
      </c>
      <c r="F414" s="91"/>
      <c r="G414" s="64"/>
      <c r="H414" s="65"/>
    </row>
    <row r="415" spans="2:8" ht="14" x14ac:dyDescent="0.25">
      <c r="B415" s="169">
        <v>3811</v>
      </c>
      <c r="C415" s="170" t="s">
        <v>263</v>
      </c>
      <c r="D415" s="191">
        <v>3500</v>
      </c>
      <c r="E415" s="191">
        <v>0</v>
      </c>
      <c r="F415" s="91"/>
      <c r="G415" s="64"/>
      <c r="H415" s="65"/>
    </row>
    <row r="416" spans="2:8" ht="15.5" x14ac:dyDescent="0.25">
      <c r="B416" s="151">
        <v>3811</v>
      </c>
      <c r="C416" s="170" t="s">
        <v>133</v>
      </c>
      <c r="D416" s="171">
        <v>5000</v>
      </c>
      <c r="E416" s="171">
        <v>0</v>
      </c>
      <c r="F416" s="42">
        <v>10000</v>
      </c>
      <c r="G416" s="68">
        <f t="shared" si="38"/>
        <v>0</v>
      </c>
      <c r="H416" s="69" t="e">
        <f t="shared" si="38"/>
        <v>#DIV/0!</v>
      </c>
    </row>
    <row r="417" spans="2:8" ht="15" x14ac:dyDescent="0.25">
      <c r="B417" s="178"/>
      <c r="C417" s="37" t="s">
        <v>134</v>
      </c>
      <c r="D417" s="165"/>
      <c r="E417" s="165"/>
      <c r="F417" s="40"/>
      <c r="G417" s="67"/>
      <c r="H417" s="67"/>
    </row>
    <row r="418" spans="2:8" ht="26" x14ac:dyDescent="0.25">
      <c r="B418" s="178"/>
      <c r="C418" s="37" t="s">
        <v>135</v>
      </c>
      <c r="D418" s="163">
        <f>SUM(D420)</f>
        <v>67000</v>
      </c>
      <c r="E418" s="163">
        <f>SUM(E420)</f>
        <v>15000</v>
      </c>
      <c r="F418" s="38">
        <f>SUM(F420)</f>
        <v>75000</v>
      </c>
      <c r="G418" s="60">
        <f>(E418/D418)*100</f>
        <v>22.388059701492537</v>
      </c>
      <c r="H418" s="61">
        <f>(F418/E418)*100</f>
        <v>500</v>
      </c>
    </row>
    <row r="419" spans="2:8" ht="13" x14ac:dyDescent="0.25">
      <c r="B419" s="178"/>
      <c r="C419" s="37" t="s">
        <v>136</v>
      </c>
      <c r="D419" s="46"/>
      <c r="E419" s="46"/>
      <c r="F419" s="46"/>
      <c r="G419" s="71"/>
      <c r="H419" s="71"/>
    </row>
    <row r="420" spans="2:8" ht="15" x14ac:dyDescent="0.3">
      <c r="B420" s="138">
        <v>3</v>
      </c>
      <c r="C420" s="175" t="s">
        <v>47</v>
      </c>
      <c r="D420" s="176">
        <f t="shared" ref="D420:F421" si="39">SUM(D421)</f>
        <v>67000</v>
      </c>
      <c r="E420" s="176">
        <f t="shared" si="39"/>
        <v>15000</v>
      </c>
      <c r="F420" s="81">
        <f t="shared" si="39"/>
        <v>75000</v>
      </c>
      <c r="G420" s="83">
        <f t="shared" ref="G420:H425" si="40">(E420/D420)*100</f>
        <v>22.388059701492537</v>
      </c>
      <c r="H420" s="86">
        <f t="shared" si="40"/>
        <v>500</v>
      </c>
    </row>
    <row r="421" spans="2:8" ht="15" x14ac:dyDescent="0.3">
      <c r="B421" s="166">
        <v>38</v>
      </c>
      <c r="C421" s="49" t="s">
        <v>132</v>
      </c>
      <c r="D421" s="168">
        <f t="shared" si="39"/>
        <v>67000</v>
      </c>
      <c r="E421" s="168">
        <f t="shared" si="39"/>
        <v>15000</v>
      </c>
      <c r="F421" s="41">
        <f t="shared" si="39"/>
        <v>75000</v>
      </c>
      <c r="G421" s="64">
        <f t="shared" si="40"/>
        <v>22.388059701492537</v>
      </c>
      <c r="H421" s="65">
        <f t="shared" si="40"/>
        <v>500</v>
      </c>
    </row>
    <row r="422" spans="2:8" ht="15" x14ac:dyDescent="0.3">
      <c r="B422" s="166">
        <v>381</v>
      </c>
      <c r="C422" s="49" t="s">
        <v>79</v>
      </c>
      <c r="D422" s="168">
        <f>SUM(D423:D425)</f>
        <v>67000</v>
      </c>
      <c r="E422" s="168">
        <f>SUM(E423:E425)</f>
        <v>15000</v>
      </c>
      <c r="F422" s="41">
        <f>SUM(F423+F425)</f>
        <v>75000</v>
      </c>
      <c r="G422" s="64">
        <f t="shared" si="40"/>
        <v>22.388059701492537</v>
      </c>
      <c r="H422" s="65">
        <f t="shared" si="40"/>
        <v>500</v>
      </c>
    </row>
    <row r="423" spans="2:8" ht="15.5" x14ac:dyDescent="0.25">
      <c r="B423" s="100">
        <v>3811</v>
      </c>
      <c r="C423" s="170" t="s">
        <v>208</v>
      </c>
      <c r="D423" s="171">
        <v>60000</v>
      </c>
      <c r="E423" s="171">
        <v>15000</v>
      </c>
      <c r="F423" s="42">
        <v>65000</v>
      </c>
      <c r="G423" s="68">
        <f t="shared" si="40"/>
        <v>25</v>
      </c>
      <c r="H423" s="69">
        <f t="shared" si="40"/>
        <v>433.33333333333331</v>
      </c>
    </row>
    <row r="424" spans="2:8" ht="15.5" x14ac:dyDescent="0.25">
      <c r="B424" s="172">
        <v>38119</v>
      </c>
      <c r="C424" s="170" t="s">
        <v>264</v>
      </c>
      <c r="D424" s="171">
        <v>2000</v>
      </c>
      <c r="E424" s="171">
        <v>0</v>
      </c>
      <c r="F424" s="42"/>
      <c r="G424" s="68"/>
      <c r="H424" s="69"/>
    </row>
    <row r="425" spans="2:8" ht="15.5" x14ac:dyDescent="0.25">
      <c r="B425" s="172">
        <v>38119</v>
      </c>
      <c r="C425" s="170" t="s">
        <v>137</v>
      </c>
      <c r="D425" s="171">
        <v>5000</v>
      </c>
      <c r="E425" s="171">
        <v>0</v>
      </c>
      <c r="F425" s="42">
        <v>10000</v>
      </c>
      <c r="G425" s="68">
        <f t="shared" si="40"/>
        <v>0</v>
      </c>
      <c r="H425" s="69" t="e">
        <f t="shared" si="40"/>
        <v>#DIV/0!</v>
      </c>
    </row>
    <row r="426" spans="2:8" ht="15" x14ac:dyDescent="0.25">
      <c r="B426" s="178"/>
      <c r="C426" s="37" t="s">
        <v>138</v>
      </c>
      <c r="D426" s="165"/>
      <c r="E426" s="165"/>
      <c r="F426" s="40"/>
      <c r="G426" s="67"/>
      <c r="H426" s="67"/>
    </row>
    <row r="427" spans="2:8" ht="15" x14ac:dyDescent="0.25">
      <c r="B427" s="178"/>
      <c r="C427" s="37" t="s">
        <v>139</v>
      </c>
      <c r="D427" s="163">
        <f>SUM(D429)</f>
        <v>114500</v>
      </c>
      <c r="E427" s="163">
        <f>SUM(E429)</f>
        <v>67109.95</v>
      </c>
      <c r="F427" s="38">
        <f>SUM(F429)</f>
        <v>60000</v>
      </c>
      <c r="G427" s="60">
        <f>(E427/D427)*100</f>
        <v>58.611310043668119</v>
      </c>
      <c r="H427" s="61">
        <f>(F427/E427)*100</f>
        <v>89.405520343853638</v>
      </c>
    </row>
    <row r="428" spans="2:8" ht="15" x14ac:dyDescent="0.25">
      <c r="B428" s="178"/>
      <c r="C428" s="37" t="s">
        <v>140</v>
      </c>
      <c r="D428" s="37"/>
      <c r="E428" s="37"/>
      <c r="F428" s="54"/>
      <c r="G428" s="72"/>
      <c r="H428" s="72"/>
    </row>
    <row r="429" spans="2:8" ht="15" x14ac:dyDescent="0.3">
      <c r="B429" s="138">
        <v>3</v>
      </c>
      <c r="C429" s="175" t="s">
        <v>47</v>
      </c>
      <c r="D429" s="176">
        <f>SUM(D430+D434)</f>
        <v>114500</v>
      </c>
      <c r="E429" s="176">
        <f>SUM(E430+E434)</f>
        <v>67109.95</v>
      </c>
      <c r="F429" s="81">
        <f>SUM(F430+F435)</f>
        <v>60000</v>
      </c>
      <c r="G429" s="83">
        <f t="shared" ref="G429:H435" si="41">(E429/D429)*100</f>
        <v>58.611310043668119</v>
      </c>
      <c r="H429" s="86">
        <f t="shared" si="41"/>
        <v>89.405520343853638</v>
      </c>
    </row>
    <row r="430" spans="2:8" ht="15" x14ac:dyDescent="0.3">
      <c r="B430" s="166">
        <v>37</v>
      </c>
      <c r="C430" s="49" t="s">
        <v>141</v>
      </c>
      <c r="D430" s="168">
        <f>SUM(D431)</f>
        <v>110000</v>
      </c>
      <c r="E430" s="168">
        <f>SUM(E431)</f>
        <v>67109.95</v>
      </c>
      <c r="F430" s="41">
        <f>SUM(F431)</f>
        <v>55000</v>
      </c>
      <c r="G430" s="64">
        <f t="shared" si="41"/>
        <v>61.009045454545451</v>
      </c>
      <c r="H430" s="65">
        <f t="shared" si="41"/>
        <v>81.955060315199162</v>
      </c>
    </row>
    <row r="431" spans="2:8" ht="15" x14ac:dyDescent="0.3">
      <c r="B431" s="166">
        <v>372</v>
      </c>
      <c r="C431" s="49" t="s">
        <v>129</v>
      </c>
      <c r="D431" s="168">
        <f>SUM(D432+D433)</f>
        <v>110000</v>
      </c>
      <c r="E431" s="168">
        <f>SUM(E432+E433)</f>
        <v>67109.95</v>
      </c>
      <c r="F431" s="41">
        <f>SUM(F433)</f>
        <v>55000</v>
      </c>
      <c r="G431" s="64">
        <f t="shared" si="41"/>
        <v>61.009045454545451</v>
      </c>
      <c r="H431" s="65">
        <f t="shared" si="41"/>
        <v>81.955060315199162</v>
      </c>
    </row>
    <row r="432" spans="2:8" ht="15" x14ac:dyDescent="0.25">
      <c r="B432" s="169">
        <v>372150</v>
      </c>
      <c r="C432" s="170" t="s">
        <v>299</v>
      </c>
      <c r="D432" s="171">
        <v>70000</v>
      </c>
      <c r="E432" s="171">
        <v>47000</v>
      </c>
      <c r="F432" s="41"/>
      <c r="G432" s="64"/>
      <c r="H432" s="65"/>
    </row>
    <row r="433" spans="2:8" ht="15.5" x14ac:dyDescent="0.25">
      <c r="B433" s="100">
        <v>372150</v>
      </c>
      <c r="C433" s="170" t="s">
        <v>209</v>
      </c>
      <c r="D433" s="171">
        <v>40000</v>
      </c>
      <c r="E433" s="171">
        <v>20109.95</v>
      </c>
      <c r="F433" s="42">
        <v>55000</v>
      </c>
      <c r="G433" s="68">
        <f t="shared" si="41"/>
        <v>50.274874999999994</v>
      </c>
      <c r="H433" s="69">
        <f t="shared" si="41"/>
        <v>273.49645324826764</v>
      </c>
    </row>
    <row r="434" spans="2:8" ht="15" x14ac:dyDescent="0.25">
      <c r="B434" s="172">
        <v>38</v>
      </c>
      <c r="C434" s="49" t="s">
        <v>210</v>
      </c>
      <c r="D434" s="168">
        <f>(D435)</f>
        <v>4500</v>
      </c>
      <c r="E434" s="168">
        <f>SUM(E435)</f>
        <v>0</v>
      </c>
      <c r="F434" s="41">
        <f>SUM(F435)</f>
        <v>5000</v>
      </c>
      <c r="G434" s="68"/>
      <c r="H434" s="69"/>
    </row>
    <row r="435" spans="2:8" ht="15" x14ac:dyDescent="0.25">
      <c r="B435" s="100">
        <v>381</v>
      </c>
      <c r="C435" s="49" t="s">
        <v>210</v>
      </c>
      <c r="D435" s="168">
        <f>SUM(D436)</f>
        <v>4500</v>
      </c>
      <c r="E435" s="168">
        <f>SUM(E436)</f>
        <v>0</v>
      </c>
      <c r="F435" s="41">
        <f>SUM(F436)</f>
        <v>5000</v>
      </c>
      <c r="G435" s="73">
        <f t="shared" si="41"/>
        <v>0</v>
      </c>
      <c r="H435" s="66" t="e">
        <f t="shared" si="41"/>
        <v>#DIV/0!</v>
      </c>
    </row>
    <row r="436" spans="2:8" ht="13" x14ac:dyDescent="0.25">
      <c r="B436" s="192">
        <v>38119</v>
      </c>
      <c r="C436" s="193" t="s">
        <v>211</v>
      </c>
      <c r="D436" s="194">
        <v>4500</v>
      </c>
      <c r="E436" s="194">
        <v>0</v>
      </c>
      <c r="F436">
        <v>5000</v>
      </c>
      <c r="G436">
        <f>(E436/D436)*100</f>
        <v>0</v>
      </c>
      <c r="H436" t="e">
        <f>(F436/E436)*100</f>
        <v>#DIV/0!</v>
      </c>
    </row>
  </sheetData>
  <mergeCells count="12">
    <mergeCell ref="D297:D298"/>
    <mergeCell ref="E297:E298"/>
    <mergeCell ref="F297:F298"/>
    <mergeCell ref="D375:D376"/>
    <mergeCell ref="E375:E376"/>
    <mergeCell ref="F375:F376"/>
    <mergeCell ref="D171:D172"/>
    <mergeCell ref="E171:E172"/>
    <mergeCell ref="F171:F172"/>
    <mergeCell ref="D291:D292"/>
    <mergeCell ref="E291:E292"/>
    <mergeCell ref="F291:F29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</dc:creator>
  <cp:lastModifiedBy>Domagoj Pavic</cp:lastModifiedBy>
  <cp:lastPrinted>2016-03-31T08:18:28Z</cp:lastPrinted>
  <dcterms:created xsi:type="dcterms:W3CDTF">2010-02-01T09:24:30Z</dcterms:created>
  <dcterms:modified xsi:type="dcterms:W3CDTF">2017-09-18T12:41:26Z</dcterms:modified>
</cp:coreProperties>
</file>